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<sst xmlns="http://schemas.openxmlformats.org/spreadsheetml/2006/main" count="318" uniqueCount="9">
  <si>
    <t>附件：</t>
  </si>
  <si>
    <t>宿州市埇桥区2021年急需人才引进
笔试成绩（排名）</t>
  </si>
  <si>
    <t>岗位代码</t>
  </si>
  <si>
    <t>准考证号</t>
  </si>
  <si>
    <t>成绩</t>
  </si>
  <si>
    <t>排名</t>
  </si>
  <si>
    <t>备注</t>
  </si>
  <si>
    <t>缺考</t>
  </si>
  <si>
    <t>违纪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</si>
</sst>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黑体"/>
      <charset val="134"/>
    </font>
    <font>
      <b/>
      <sz val="22"/>
      <color indexed="8"/>
      <name val="黑体"/>
      <charset val="134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23" borderId="6" applyNumberFormat="0" applyAlignment="0" applyProtection="0">
      <alignment vertical="center"/>
    </xf>
    <xf numFmtId="0" fontId="25" fillId="23" borderId="2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1" fillId="0" borderId="0" xfId="0" applyFont="1" applyFill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8" fillId="0" borderId="0" xfId="0" applyFont="1" applyProtection="1">
      <alignment vertical="center"/>
    </xf>
    <xf numFmtId="0" fontId="0" fillId="0" borderId="0" xfId="0" applyProtection="1">
      <alignment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1"/>
  <sheetViews>
    <sheetView tabSelected="1" workbookViewId="0">
      <pane ySplit="3" topLeftCell="A4" activePane="bottomLeft" state="frozen"/>
      <selection/>
      <selection pane="bottomLeft" activeCell="K36" sqref="K36"/>
    </sheetView>
  </sheetViews>
  <sheetFormatPr defaultColWidth="9" defaultRowHeight="13.5"/>
  <cols>
    <col min="1" max="1" width="24.5" style="1" customWidth="1"/>
    <col min="2" max="2" width="26.5" style="1" customWidth="1"/>
    <col min="3" max="3" width="11.625" style="2" customWidth="1"/>
    <col min="4" max="4" width="11.5" style="2" customWidth="1"/>
    <col min="5" max="16383" width="9" style="3"/>
  </cols>
  <sheetData>
    <row r="1" ht="22" customHeight="1" spans="1:1">
      <c r="A1" s="4" t="s">
        <v>0</v>
      </c>
    </row>
    <row r="2" ht="67" customHeight="1" spans="1:5">
      <c r="A2" s="5" t="s">
        <v>1</v>
      </c>
      <c r="B2" s="5"/>
      <c r="C2" s="5"/>
      <c r="D2" s="5"/>
      <c r="E2" s="5"/>
    </row>
    <row r="3" ht="22.5" spans="1:5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</row>
    <row r="4" ht="18.75" spans="1:5">
      <c r="A4" s="8" t="str">
        <f t="shared" ref="A4:A8" si="0">"012020001"</f>
        <v>012020001</v>
      </c>
      <c r="B4" s="8" t="str">
        <f>"2107040104"</f>
        <v>2107040104</v>
      </c>
      <c r="C4" s="9">
        <v>69.4</v>
      </c>
      <c r="D4" s="9">
        <v>1</v>
      </c>
      <c r="E4" s="9"/>
    </row>
    <row r="5" ht="18.75" spans="1:5">
      <c r="A5" s="8" t="str">
        <f t="shared" si="0"/>
        <v>012020001</v>
      </c>
      <c r="B5" s="8" t="str">
        <f>"2107040105"</f>
        <v>2107040105</v>
      </c>
      <c r="C5" s="9">
        <v>65.4</v>
      </c>
      <c r="D5" s="9">
        <v>2</v>
      </c>
      <c r="E5" s="9"/>
    </row>
    <row r="6" ht="18.75" spans="1:9">
      <c r="A6" s="8" t="str">
        <f t="shared" si="0"/>
        <v>012020001</v>
      </c>
      <c r="B6" s="8" t="str">
        <f>"2107040102"</f>
        <v>2107040102</v>
      </c>
      <c r="C6" s="9">
        <v>60.9</v>
      </c>
      <c r="D6" s="9">
        <v>3</v>
      </c>
      <c r="E6" s="9"/>
      <c r="I6" s="11"/>
    </row>
    <row r="7" ht="18.75" spans="1:5">
      <c r="A7" s="8" t="str">
        <f t="shared" si="0"/>
        <v>012020001</v>
      </c>
      <c r="B7" s="8" t="str">
        <f>"2107040101"</f>
        <v>2107040101</v>
      </c>
      <c r="C7" s="9">
        <v>0</v>
      </c>
      <c r="D7" s="9">
        <v>4</v>
      </c>
      <c r="E7" s="9" t="s">
        <v>7</v>
      </c>
    </row>
    <row r="8" ht="18.75" spans="1:5">
      <c r="A8" s="8" t="str">
        <f t="shared" si="0"/>
        <v>012020001</v>
      </c>
      <c r="B8" s="8" t="str">
        <f>"2107040103"</f>
        <v>2107040103</v>
      </c>
      <c r="C8" s="9">
        <v>0</v>
      </c>
      <c r="D8" s="9">
        <v>4</v>
      </c>
      <c r="E8" s="9" t="s">
        <v>7</v>
      </c>
    </row>
    <row r="9" ht="18.75" spans="1:11">
      <c r="A9" s="8" t="str">
        <f t="shared" ref="A9:A14" si="1">"012020002"</f>
        <v>012020002</v>
      </c>
      <c r="B9" s="8" t="str">
        <f>"2107040108"</f>
        <v>2107040108</v>
      </c>
      <c r="C9" s="9">
        <v>64</v>
      </c>
      <c r="D9" s="9">
        <v>1</v>
      </c>
      <c r="E9" s="9"/>
      <c r="K9" s="12"/>
    </row>
    <row r="10" ht="18.75" spans="1:5">
      <c r="A10" s="8" t="str">
        <f t="shared" si="1"/>
        <v>012020002</v>
      </c>
      <c r="B10" s="8" t="str">
        <f>"2107040107"</f>
        <v>2107040107</v>
      </c>
      <c r="C10" s="10">
        <v>61.1</v>
      </c>
      <c r="D10" s="9">
        <v>2</v>
      </c>
      <c r="E10" s="9"/>
    </row>
    <row r="11" ht="18.75" spans="1:5">
      <c r="A11" s="8" t="str">
        <f t="shared" si="1"/>
        <v>012020002</v>
      </c>
      <c r="B11" s="8" t="str">
        <f>"2107040106"</f>
        <v>2107040106</v>
      </c>
      <c r="C11" s="9">
        <v>0</v>
      </c>
      <c r="D11" s="9">
        <v>3</v>
      </c>
      <c r="E11" s="9" t="s">
        <v>7</v>
      </c>
    </row>
    <row r="12" ht="18.75" spans="1:5">
      <c r="A12" s="8" t="str">
        <f t="shared" si="1"/>
        <v>012020002</v>
      </c>
      <c r="B12" s="8" t="str">
        <f>"2107040109"</f>
        <v>2107040109</v>
      </c>
      <c r="C12" s="9">
        <v>0</v>
      </c>
      <c r="D12" s="9">
        <v>3</v>
      </c>
      <c r="E12" s="9" t="s">
        <v>7</v>
      </c>
    </row>
    <row r="13" ht="18.75" spans="1:5">
      <c r="A13" s="8" t="str">
        <f t="shared" si="1"/>
        <v>012020002</v>
      </c>
      <c r="B13" s="8" t="str">
        <f>"2107040110"</f>
        <v>2107040110</v>
      </c>
      <c r="C13" s="9">
        <v>0</v>
      </c>
      <c r="D13" s="9">
        <v>3</v>
      </c>
      <c r="E13" s="9" t="s">
        <v>7</v>
      </c>
    </row>
    <row r="14" ht="18.75" spans="1:5">
      <c r="A14" s="8" t="str">
        <f t="shared" si="1"/>
        <v>012020002</v>
      </c>
      <c r="B14" s="8" t="str">
        <f>"2107040111"</f>
        <v>2107040111</v>
      </c>
      <c r="C14" s="9">
        <v>0</v>
      </c>
      <c r="D14" s="9">
        <v>3</v>
      </c>
      <c r="E14" s="9" t="s">
        <v>7</v>
      </c>
    </row>
    <row r="15" ht="18.75" spans="1:5">
      <c r="A15" s="8" t="str">
        <f t="shared" ref="A15:A27" si="2">"012020003"</f>
        <v>012020003</v>
      </c>
      <c r="B15" s="8" t="str">
        <f>"2107040120"</f>
        <v>2107040120</v>
      </c>
      <c r="C15" s="9">
        <v>68</v>
      </c>
      <c r="D15" s="9">
        <v>1</v>
      </c>
      <c r="E15" s="9"/>
    </row>
    <row r="16" ht="18.75" spans="1:5">
      <c r="A16" s="8" t="str">
        <f t="shared" si="2"/>
        <v>012020003</v>
      </c>
      <c r="B16" s="8" t="str">
        <f>"2107040113"</f>
        <v>2107040113</v>
      </c>
      <c r="C16" s="9">
        <v>66.3</v>
      </c>
      <c r="D16" s="9">
        <v>2</v>
      </c>
      <c r="E16" s="9"/>
    </row>
    <row r="17" ht="18.75" spans="1:5">
      <c r="A17" s="8" t="str">
        <f t="shared" si="2"/>
        <v>012020003</v>
      </c>
      <c r="B17" s="8" t="str">
        <f>"2107040124"</f>
        <v>2107040124</v>
      </c>
      <c r="C17" s="9">
        <v>65.4</v>
      </c>
      <c r="D17" s="9">
        <v>3</v>
      </c>
      <c r="E17" s="9"/>
    </row>
    <row r="18" ht="18.75" spans="1:5">
      <c r="A18" s="8" t="str">
        <f t="shared" si="2"/>
        <v>012020003</v>
      </c>
      <c r="B18" s="8" t="str">
        <f>"2107040112"</f>
        <v>2107040112</v>
      </c>
      <c r="C18" s="9">
        <v>62.7</v>
      </c>
      <c r="D18" s="9">
        <v>4</v>
      </c>
      <c r="E18" s="9"/>
    </row>
    <row r="19" ht="18.75" spans="1:5">
      <c r="A19" s="8" t="str">
        <f t="shared" si="2"/>
        <v>012020003</v>
      </c>
      <c r="B19" s="8" t="str">
        <f>"2107040114"</f>
        <v>2107040114</v>
      </c>
      <c r="C19" s="9">
        <v>62.1</v>
      </c>
      <c r="D19" s="9">
        <v>5</v>
      </c>
      <c r="E19" s="9"/>
    </row>
    <row r="20" ht="18.75" spans="1:5">
      <c r="A20" s="8" t="str">
        <f t="shared" si="2"/>
        <v>012020003</v>
      </c>
      <c r="B20" s="8" t="str">
        <f>"2107040116"</f>
        <v>2107040116</v>
      </c>
      <c r="C20" s="9">
        <v>61.9</v>
      </c>
      <c r="D20" s="9">
        <v>6</v>
      </c>
      <c r="E20" s="9"/>
    </row>
    <row r="21" ht="18.75" spans="1:5">
      <c r="A21" s="8" t="str">
        <f t="shared" si="2"/>
        <v>012020003</v>
      </c>
      <c r="B21" s="8" t="str">
        <f>"2107040123"</f>
        <v>2107040123</v>
      </c>
      <c r="C21" s="9">
        <v>53.3</v>
      </c>
      <c r="D21" s="9">
        <v>7</v>
      </c>
      <c r="E21" s="9"/>
    </row>
    <row r="22" ht="18.75" spans="1:5">
      <c r="A22" s="8" t="str">
        <f t="shared" si="2"/>
        <v>012020003</v>
      </c>
      <c r="B22" s="8" t="str">
        <f>"2107040119"</f>
        <v>2107040119</v>
      </c>
      <c r="C22" s="9">
        <v>49.6</v>
      </c>
      <c r="D22" s="9">
        <v>8</v>
      </c>
      <c r="E22" s="9"/>
    </row>
    <row r="23" ht="18.75" spans="1:5">
      <c r="A23" s="8" t="str">
        <f t="shared" si="2"/>
        <v>012020003</v>
      </c>
      <c r="B23" s="8" t="str">
        <f>"2107040115"</f>
        <v>2107040115</v>
      </c>
      <c r="C23" s="9">
        <v>0</v>
      </c>
      <c r="D23" s="9">
        <v>9</v>
      </c>
      <c r="E23" s="9" t="s">
        <v>7</v>
      </c>
    </row>
    <row r="24" ht="18.75" spans="1:5">
      <c r="A24" s="8" t="str">
        <f t="shared" si="2"/>
        <v>012020003</v>
      </c>
      <c r="B24" s="8" t="str">
        <f>"2107040117"</f>
        <v>2107040117</v>
      </c>
      <c r="C24" s="9">
        <v>0</v>
      </c>
      <c r="D24" s="9">
        <v>9</v>
      </c>
      <c r="E24" s="9" t="s">
        <v>7</v>
      </c>
    </row>
    <row r="25" ht="18.75" spans="1:5">
      <c r="A25" s="8" t="str">
        <f t="shared" si="2"/>
        <v>012020003</v>
      </c>
      <c r="B25" s="8" t="str">
        <f>"2107040118"</f>
        <v>2107040118</v>
      </c>
      <c r="C25" s="9">
        <v>0</v>
      </c>
      <c r="D25" s="9">
        <v>9</v>
      </c>
      <c r="E25" s="9" t="s">
        <v>7</v>
      </c>
    </row>
    <row r="26" ht="18.75" spans="1:5">
      <c r="A26" s="8" t="str">
        <f t="shared" si="2"/>
        <v>012020003</v>
      </c>
      <c r="B26" s="8" t="str">
        <f>"2107040121"</f>
        <v>2107040121</v>
      </c>
      <c r="C26" s="9">
        <v>0</v>
      </c>
      <c r="D26" s="9">
        <v>9</v>
      </c>
      <c r="E26" s="9" t="s">
        <v>7</v>
      </c>
    </row>
    <row r="27" ht="18.75" spans="1:5">
      <c r="A27" s="8" t="str">
        <f t="shared" si="2"/>
        <v>012020003</v>
      </c>
      <c r="B27" s="8" t="str">
        <f>"2107040122"</f>
        <v>2107040122</v>
      </c>
      <c r="C27" s="9">
        <v>0</v>
      </c>
      <c r="D27" s="9">
        <v>9</v>
      </c>
      <c r="E27" s="9" t="s">
        <v>7</v>
      </c>
    </row>
    <row r="28" ht="18.75" spans="1:5">
      <c r="A28" s="8" t="str">
        <f t="shared" ref="A28:A91" si="3">"012020004"</f>
        <v>012020004</v>
      </c>
      <c r="B28" s="8" t="str">
        <f>"2107040416"</f>
        <v>2107040416</v>
      </c>
      <c r="C28" s="9">
        <v>76.6</v>
      </c>
      <c r="D28" s="9">
        <v>1</v>
      </c>
      <c r="E28" s="9"/>
    </row>
    <row r="29" ht="18.75" spans="1:5">
      <c r="A29" s="8" t="str">
        <f t="shared" si="3"/>
        <v>012020004</v>
      </c>
      <c r="B29" s="8" t="str">
        <f>"2107040423"</f>
        <v>2107040423</v>
      </c>
      <c r="C29" s="9">
        <v>76.1</v>
      </c>
      <c r="D29" s="9">
        <v>2</v>
      </c>
      <c r="E29" s="9"/>
    </row>
    <row r="30" ht="18.75" spans="1:5">
      <c r="A30" s="8" t="str">
        <f t="shared" si="3"/>
        <v>012020004</v>
      </c>
      <c r="B30" s="8" t="str">
        <f>"2107040709"</f>
        <v>2107040709</v>
      </c>
      <c r="C30" s="9">
        <v>75.8</v>
      </c>
      <c r="D30" s="9">
        <v>3</v>
      </c>
      <c r="E30" s="9"/>
    </row>
    <row r="31" ht="18.75" spans="1:5">
      <c r="A31" s="8" t="str">
        <f t="shared" si="3"/>
        <v>012020004</v>
      </c>
      <c r="B31" s="8" t="str">
        <f>"2107040717"</f>
        <v>2107040717</v>
      </c>
      <c r="C31" s="9">
        <v>75.2</v>
      </c>
      <c r="D31" s="9">
        <v>4</v>
      </c>
      <c r="E31" s="9"/>
    </row>
    <row r="32" ht="18.75" spans="1:5">
      <c r="A32" s="8" t="str">
        <f t="shared" si="3"/>
        <v>012020004</v>
      </c>
      <c r="B32" s="8" t="str">
        <f>"2107040216"</f>
        <v>2107040216</v>
      </c>
      <c r="C32" s="9">
        <v>74.7</v>
      </c>
      <c r="D32" s="9">
        <v>5</v>
      </c>
      <c r="E32" s="9"/>
    </row>
    <row r="33" ht="18.75" spans="1:5">
      <c r="A33" s="8" t="str">
        <f t="shared" si="3"/>
        <v>012020004</v>
      </c>
      <c r="B33" s="8" t="str">
        <f>"2107040228"</f>
        <v>2107040228</v>
      </c>
      <c r="C33" s="9">
        <v>74.6</v>
      </c>
      <c r="D33" s="9">
        <v>6</v>
      </c>
      <c r="E33" s="9"/>
    </row>
    <row r="34" ht="18.75" spans="1:5">
      <c r="A34" s="8" t="str">
        <f t="shared" si="3"/>
        <v>012020004</v>
      </c>
      <c r="B34" s="8" t="str">
        <f>"2107040230"</f>
        <v>2107040230</v>
      </c>
      <c r="C34" s="9">
        <v>74.4</v>
      </c>
      <c r="D34" s="9">
        <v>7</v>
      </c>
      <c r="E34" s="9"/>
    </row>
    <row r="35" ht="18.75" spans="1:5">
      <c r="A35" s="8" t="str">
        <f t="shared" si="3"/>
        <v>012020004</v>
      </c>
      <c r="B35" s="8" t="str">
        <f>"2107040516"</f>
        <v>2107040516</v>
      </c>
      <c r="C35" s="9">
        <v>73.8</v>
      </c>
      <c r="D35" s="9">
        <v>8</v>
      </c>
      <c r="E35" s="9"/>
    </row>
    <row r="36" ht="18.75" spans="1:5">
      <c r="A36" s="8" t="str">
        <f t="shared" si="3"/>
        <v>012020004</v>
      </c>
      <c r="B36" s="8" t="str">
        <f>"2107040816"</f>
        <v>2107040816</v>
      </c>
      <c r="C36" s="9">
        <v>73.8</v>
      </c>
      <c r="D36" s="9">
        <v>8</v>
      </c>
      <c r="E36" s="9"/>
    </row>
    <row r="37" ht="18.75" spans="1:5">
      <c r="A37" s="8" t="str">
        <f t="shared" si="3"/>
        <v>012020004</v>
      </c>
      <c r="B37" s="8" t="str">
        <f>"2107040802"</f>
        <v>2107040802</v>
      </c>
      <c r="C37" s="9">
        <v>73</v>
      </c>
      <c r="D37" s="9">
        <v>10</v>
      </c>
      <c r="E37" s="9"/>
    </row>
    <row r="38" ht="18.75" spans="1:5">
      <c r="A38" s="8" t="str">
        <f t="shared" si="3"/>
        <v>012020004</v>
      </c>
      <c r="B38" s="8" t="str">
        <f>"2107040614"</f>
        <v>2107040614</v>
      </c>
      <c r="C38" s="9">
        <v>72.9</v>
      </c>
      <c r="D38" s="9">
        <v>11</v>
      </c>
      <c r="E38" s="9"/>
    </row>
    <row r="39" ht="18.75" spans="1:5">
      <c r="A39" s="8" t="str">
        <f t="shared" si="3"/>
        <v>012020004</v>
      </c>
      <c r="B39" s="8" t="str">
        <f>"2107040811"</f>
        <v>2107040811</v>
      </c>
      <c r="C39" s="9">
        <v>72.5</v>
      </c>
      <c r="D39" s="9">
        <v>12</v>
      </c>
      <c r="E39" s="9"/>
    </row>
    <row r="40" ht="18.75" spans="1:5">
      <c r="A40" s="8" t="str">
        <f t="shared" si="3"/>
        <v>012020004</v>
      </c>
      <c r="B40" s="8" t="str">
        <f>"2107040620"</f>
        <v>2107040620</v>
      </c>
      <c r="C40" s="9">
        <v>72</v>
      </c>
      <c r="D40" s="9">
        <v>13</v>
      </c>
      <c r="E40" s="9"/>
    </row>
    <row r="41" ht="18.75" spans="1:5">
      <c r="A41" s="8" t="str">
        <f t="shared" si="3"/>
        <v>012020004</v>
      </c>
      <c r="B41" s="8" t="str">
        <f>"2107040812"</f>
        <v>2107040812</v>
      </c>
      <c r="C41" s="9">
        <v>71.7</v>
      </c>
      <c r="D41" s="9">
        <v>14</v>
      </c>
      <c r="E41" s="9"/>
    </row>
    <row r="42" ht="18.75" spans="1:5">
      <c r="A42" s="8" t="str">
        <f t="shared" si="3"/>
        <v>012020004</v>
      </c>
      <c r="B42" s="8" t="str">
        <f>"2107040815"</f>
        <v>2107040815</v>
      </c>
      <c r="C42" s="9">
        <v>71.5</v>
      </c>
      <c r="D42" s="9">
        <v>15</v>
      </c>
      <c r="E42" s="9"/>
    </row>
    <row r="43" ht="18.75" spans="1:5">
      <c r="A43" s="8" t="str">
        <f t="shared" si="3"/>
        <v>012020004</v>
      </c>
      <c r="B43" s="8" t="str">
        <f>"2107040605"</f>
        <v>2107040605</v>
      </c>
      <c r="C43" s="9">
        <v>70.9</v>
      </c>
      <c r="D43" s="9">
        <v>16</v>
      </c>
      <c r="E43" s="9"/>
    </row>
    <row r="44" ht="18.75" spans="1:5">
      <c r="A44" s="8" t="str">
        <f t="shared" si="3"/>
        <v>012020004</v>
      </c>
      <c r="B44" s="8" t="str">
        <f>"2107040510"</f>
        <v>2107040510</v>
      </c>
      <c r="C44" s="9">
        <v>70.8</v>
      </c>
      <c r="D44" s="9">
        <v>17</v>
      </c>
      <c r="E44" s="9"/>
    </row>
    <row r="45" ht="18.75" spans="1:5">
      <c r="A45" s="8" t="str">
        <f t="shared" si="3"/>
        <v>012020004</v>
      </c>
      <c r="B45" s="8" t="str">
        <f>"2107040204"</f>
        <v>2107040204</v>
      </c>
      <c r="C45" s="9">
        <v>70.5</v>
      </c>
      <c r="D45" s="9">
        <v>18</v>
      </c>
      <c r="E45" s="9"/>
    </row>
    <row r="46" ht="18.75" spans="1:5">
      <c r="A46" s="8" t="str">
        <f t="shared" si="3"/>
        <v>012020004</v>
      </c>
      <c r="B46" s="8" t="str">
        <f>"2107040225"</f>
        <v>2107040225</v>
      </c>
      <c r="C46" s="9">
        <v>70.5</v>
      </c>
      <c r="D46" s="9">
        <v>18</v>
      </c>
      <c r="E46" s="9"/>
    </row>
    <row r="47" ht="18.75" spans="1:5">
      <c r="A47" s="8" t="str">
        <f t="shared" si="3"/>
        <v>012020004</v>
      </c>
      <c r="B47" s="8" t="str">
        <f>"2107040421"</f>
        <v>2107040421</v>
      </c>
      <c r="C47" s="9">
        <v>70.5</v>
      </c>
      <c r="D47" s="9">
        <v>18</v>
      </c>
      <c r="E47" s="9"/>
    </row>
    <row r="48" ht="18.75" spans="1:5">
      <c r="A48" s="8" t="str">
        <f t="shared" si="3"/>
        <v>012020004</v>
      </c>
      <c r="B48" s="8" t="str">
        <f>"2107040125"</f>
        <v>2107040125</v>
      </c>
      <c r="C48" s="9">
        <v>70.3</v>
      </c>
      <c r="D48" s="9">
        <v>21</v>
      </c>
      <c r="E48" s="9"/>
    </row>
    <row r="49" ht="18.75" spans="1:5">
      <c r="A49" s="8" t="str">
        <f t="shared" si="3"/>
        <v>012020004</v>
      </c>
      <c r="B49" s="8" t="str">
        <f>"2107040315"</f>
        <v>2107040315</v>
      </c>
      <c r="C49" s="9">
        <v>70.3</v>
      </c>
      <c r="D49" s="9">
        <v>21</v>
      </c>
      <c r="E49" s="9"/>
    </row>
    <row r="50" ht="18.75" spans="1:5">
      <c r="A50" s="8" t="str">
        <f t="shared" si="3"/>
        <v>012020004</v>
      </c>
      <c r="B50" s="8" t="str">
        <f>"2107040223"</f>
        <v>2107040223</v>
      </c>
      <c r="C50" s="9">
        <v>69.9</v>
      </c>
      <c r="D50" s="9">
        <v>23</v>
      </c>
      <c r="E50" s="9"/>
    </row>
    <row r="51" ht="18.75" spans="1:5">
      <c r="A51" s="8" t="str">
        <f t="shared" si="3"/>
        <v>012020004</v>
      </c>
      <c r="B51" s="8" t="str">
        <f>"2107040312"</f>
        <v>2107040312</v>
      </c>
      <c r="C51" s="9">
        <v>69.8</v>
      </c>
      <c r="D51" s="9">
        <v>24</v>
      </c>
      <c r="E51" s="9"/>
    </row>
    <row r="52" ht="18.75" spans="1:5">
      <c r="A52" s="8" t="str">
        <f t="shared" si="3"/>
        <v>012020004</v>
      </c>
      <c r="B52" s="8" t="str">
        <f>"2107040712"</f>
        <v>2107040712</v>
      </c>
      <c r="C52" s="9">
        <v>69.7</v>
      </c>
      <c r="D52" s="9">
        <v>25</v>
      </c>
      <c r="E52" s="9"/>
    </row>
    <row r="53" ht="18.75" spans="1:5">
      <c r="A53" s="8" t="str">
        <f t="shared" si="3"/>
        <v>012020004</v>
      </c>
      <c r="B53" s="8" t="str">
        <f>"2107040319"</f>
        <v>2107040319</v>
      </c>
      <c r="C53" s="9">
        <v>69.6</v>
      </c>
      <c r="D53" s="9">
        <v>26</v>
      </c>
      <c r="E53" s="9"/>
    </row>
    <row r="54" ht="18.75" spans="1:5">
      <c r="A54" s="8" t="str">
        <f t="shared" si="3"/>
        <v>012020004</v>
      </c>
      <c r="B54" s="8" t="str">
        <f>"2107040409"</f>
        <v>2107040409</v>
      </c>
      <c r="C54" s="9">
        <v>69.6</v>
      </c>
      <c r="D54" s="9">
        <v>26</v>
      </c>
      <c r="E54" s="9"/>
    </row>
    <row r="55" ht="18.75" spans="1:5">
      <c r="A55" s="8" t="str">
        <f t="shared" si="3"/>
        <v>012020004</v>
      </c>
      <c r="B55" s="8" t="str">
        <f>"2107040625"</f>
        <v>2107040625</v>
      </c>
      <c r="C55" s="9">
        <v>69.6</v>
      </c>
      <c r="D55" s="9">
        <v>26</v>
      </c>
      <c r="E55" s="9"/>
    </row>
    <row r="56" ht="18.75" spans="1:5">
      <c r="A56" s="8" t="str">
        <f t="shared" si="3"/>
        <v>012020004</v>
      </c>
      <c r="B56" s="8" t="str">
        <f>"2107040822"</f>
        <v>2107040822</v>
      </c>
      <c r="C56" s="9">
        <v>69.6</v>
      </c>
      <c r="D56" s="9">
        <v>26</v>
      </c>
      <c r="E56" s="9"/>
    </row>
    <row r="57" ht="18.75" spans="1:5">
      <c r="A57" s="8" t="str">
        <f t="shared" si="3"/>
        <v>012020004</v>
      </c>
      <c r="B57" s="8" t="str">
        <f>"2107040809"</f>
        <v>2107040809</v>
      </c>
      <c r="C57" s="9">
        <v>69.5</v>
      </c>
      <c r="D57" s="9">
        <v>30</v>
      </c>
      <c r="E57" s="9"/>
    </row>
    <row r="58" ht="18.75" spans="1:5">
      <c r="A58" s="8" t="str">
        <f t="shared" si="3"/>
        <v>012020004</v>
      </c>
      <c r="B58" s="8" t="str">
        <f>"2107040430"</f>
        <v>2107040430</v>
      </c>
      <c r="C58" s="9">
        <v>69.4</v>
      </c>
      <c r="D58" s="9">
        <v>31</v>
      </c>
      <c r="E58" s="9"/>
    </row>
    <row r="59" ht="18.75" spans="1:5">
      <c r="A59" s="8" t="str">
        <f t="shared" si="3"/>
        <v>012020004</v>
      </c>
      <c r="B59" s="8" t="str">
        <f>"2107040210"</f>
        <v>2107040210</v>
      </c>
      <c r="C59" s="9">
        <v>69.1</v>
      </c>
      <c r="D59" s="9">
        <v>32</v>
      </c>
      <c r="E59" s="9"/>
    </row>
    <row r="60" ht="18.75" spans="1:5">
      <c r="A60" s="8" t="str">
        <f t="shared" si="3"/>
        <v>012020004</v>
      </c>
      <c r="B60" s="8" t="str">
        <f>"2107040527"</f>
        <v>2107040527</v>
      </c>
      <c r="C60" s="9">
        <v>69.1</v>
      </c>
      <c r="D60" s="9">
        <v>32</v>
      </c>
      <c r="E60" s="9"/>
    </row>
    <row r="61" ht="18.75" spans="1:5">
      <c r="A61" s="8" t="str">
        <f t="shared" si="3"/>
        <v>012020004</v>
      </c>
      <c r="B61" s="8" t="str">
        <f>"2107040306"</f>
        <v>2107040306</v>
      </c>
      <c r="C61" s="9">
        <v>69</v>
      </c>
      <c r="D61" s="9">
        <v>34</v>
      </c>
      <c r="E61" s="9"/>
    </row>
    <row r="62" ht="18.75" spans="1:5">
      <c r="A62" s="8" t="str">
        <f t="shared" si="3"/>
        <v>012020004</v>
      </c>
      <c r="B62" s="8" t="str">
        <f>"2107040719"</f>
        <v>2107040719</v>
      </c>
      <c r="C62" s="9">
        <v>68.9</v>
      </c>
      <c r="D62" s="9">
        <v>35</v>
      </c>
      <c r="E62" s="9"/>
    </row>
    <row r="63" ht="18.75" spans="1:5">
      <c r="A63" s="8" t="str">
        <f t="shared" si="3"/>
        <v>012020004</v>
      </c>
      <c r="B63" s="8" t="str">
        <f>"2107040201"</f>
        <v>2107040201</v>
      </c>
      <c r="C63" s="9">
        <v>68.8</v>
      </c>
      <c r="D63" s="9">
        <v>36</v>
      </c>
      <c r="E63" s="9"/>
    </row>
    <row r="64" ht="18.75" spans="1:5">
      <c r="A64" s="8" t="str">
        <f t="shared" si="3"/>
        <v>012020004</v>
      </c>
      <c r="B64" s="8" t="str">
        <f>"2107040628"</f>
        <v>2107040628</v>
      </c>
      <c r="C64" s="9">
        <v>68.7</v>
      </c>
      <c r="D64" s="9">
        <v>37</v>
      </c>
      <c r="E64" s="9"/>
    </row>
    <row r="65" ht="18.75" spans="1:5">
      <c r="A65" s="8" t="str">
        <f t="shared" si="3"/>
        <v>012020004</v>
      </c>
      <c r="B65" s="8" t="str">
        <f>"2107040714"</f>
        <v>2107040714</v>
      </c>
      <c r="C65" s="9">
        <v>68.6</v>
      </c>
      <c r="D65" s="9">
        <v>38</v>
      </c>
      <c r="E65" s="9"/>
    </row>
    <row r="66" ht="18.75" spans="1:5">
      <c r="A66" s="8" t="str">
        <f t="shared" si="3"/>
        <v>012020004</v>
      </c>
      <c r="B66" s="8" t="str">
        <f>"2107040528"</f>
        <v>2107040528</v>
      </c>
      <c r="C66" s="9">
        <v>68.5</v>
      </c>
      <c r="D66" s="9">
        <v>39</v>
      </c>
      <c r="E66" s="9"/>
    </row>
    <row r="67" ht="18.75" spans="1:5">
      <c r="A67" s="8" t="str">
        <f t="shared" si="3"/>
        <v>012020004</v>
      </c>
      <c r="B67" s="8" t="str">
        <f>"2107040808"</f>
        <v>2107040808</v>
      </c>
      <c r="C67" s="9">
        <v>68.5</v>
      </c>
      <c r="D67" s="9">
        <v>39</v>
      </c>
      <c r="E67" s="9"/>
    </row>
    <row r="68" ht="18.75" spans="1:5">
      <c r="A68" s="8" t="str">
        <f t="shared" si="3"/>
        <v>012020004</v>
      </c>
      <c r="B68" s="8" t="str">
        <f>"2107040503"</f>
        <v>2107040503</v>
      </c>
      <c r="C68" s="9">
        <v>68.4</v>
      </c>
      <c r="D68" s="9">
        <v>41</v>
      </c>
      <c r="E68" s="9"/>
    </row>
    <row r="69" ht="18.75" spans="1:5">
      <c r="A69" s="8" t="str">
        <f t="shared" si="3"/>
        <v>012020004</v>
      </c>
      <c r="B69" s="8" t="str">
        <f>"2107040419"</f>
        <v>2107040419</v>
      </c>
      <c r="C69" s="9">
        <v>68.3</v>
      </c>
      <c r="D69" s="9">
        <v>42</v>
      </c>
      <c r="E69" s="9"/>
    </row>
    <row r="70" ht="18.75" spans="1:5">
      <c r="A70" s="8" t="str">
        <f t="shared" si="3"/>
        <v>012020004</v>
      </c>
      <c r="B70" s="8" t="str">
        <f>"2107040322"</f>
        <v>2107040322</v>
      </c>
      <c r="C70" s="9">
        <v>68.2</v>
      </c>
      <c r="D70" s="9">
        <v>43</v>
      </c>
      <c r="E70" s="9"/>
    </row>
    <row r="71" ht="18.75" spans="1:5">
      <c r="A71" s="8" t="str">
        <f t="shared" si="3"/>
        <v>012020004</v>
      </c>
      <c r="B71" s="8" t="str">
        <f>"2107040728"</f>
        <v>2107040728</v>
      </c>
      <c r="C71" s="9">
        <v>68.1</v>
      </c>
      <c r="D71" s="9">
        <v>44</v>
      </c>
      <c r="E71" s="9"/>
    </row>
    <row r="72" ht="18.75" spans="1:5">
      <c r="A72" s="8" t="str">
        <f t="shared" si="3"/>
        <v>012020004</v>
      </c>
      <c r="B72" s="8" t="str">
        <f>"2107040413"</f>
        <v>2107040413</v>
      </c>
      <c r="C72" s="9">
        <v>68</v>
      </c>
      <c r="D72" s="9">
        <v>45</v>
      </c>
      <c r="E72" s="9"/>
    </row>
    <row r="73" ht="18.75" spans="1:5">
      <c r="A73" s="8" t="str">
        <f t="shared" si="3"/>
        <v>012020004</v>
      </c>
      <c r="B73" s="8" t="str">
        <f>"2107040801"</f>
        <v>2107040801</v>
      </c>
      <c r="C73" s="9">
        <v>68</v>
      </c>
      <c r="D73" s="9">
        <v>45</v>
      </c>
      <c r="E73" s="9"/>
    </row>
    <row r="74" ht="18.75" spans="1:5">
      <c r="A74" s="8" t="str">
        <f t="shared" si="3"/>
        <v>012020004</v>
      </c>
      <c r="B74" s="8" t="str">
        <f>"2107040504"</f>
        <v>2107040504</v>
      </c>
      <c r="C74" s="9">
        <v>67.9</v>
      </c>
      <c r="D74" s="9">
        <v>47</v>
      </c>
      <c r="E74" s="9"/>
    </row>
    <row r="75" ht="18.75" spans="1:5">
      <c r="A75" s="8" t="str">
        <f t="shared" si="3"/>
        <v>012020004</v>
      </c>
      <c r="B75" s="8" t="str">
        <f>"2107040612"</f>
        <v>2107040612</v>
      </c>
      <c r="C75" s="9">
        <v>67.9</v>
      </c>
      <c r="D75" s="9">
        <v>47</v>
      </c>
      <c r="E75" s="9"/>
    </row>
    <row r="76" ht="18.75" spans="1:5">
      <c r="A76" s="8" t="str">
        <f t="shared" si="3"/>
        <v>012020004</v>
      </c>
      <c r="B76" s="8" t="str">
        <f>"2107040405"</f>
        <v>2107040405</v>
      </c>
      <c r="C76" s="9">
        <v>67.8</v>
      </c>
      <c r="D76" s="9">
        <v>49</v>
      </c>
      <c r="E76" s="9"/>
    </row>
    <row r="77" ht="18.75" spans="1:5">
      <c r="A77" s="8" t="str">
        <f t="shared" si="3"/>
        <v>012020004</v>
      </c>
      <c r="B77" s="8" t="str">
        <f>"2107040127"</f>
        <v>2107040127</v>
      </c>
      <c r="C77" s="9">
        <v>67.7</v>
      </c>
      <c r="D77" s="9">
        <v>50</v>
      </c>
      <c r="E77" s="9"/>
    </row>
    <row r="78" ht="18.75" spans="1:5">
      <c r="A78" s="8" t="str">
        <f t="shared" si="3"/>
        <v>012020004</v>
      </c>
      <c r="B78" s="8" t="str">
        <f>"2107040820"</f>
        <v>2107040820</v>
      </c>
      <c r="C78" s="9">
        <v>67.7</v>
      </c>
      <c r="D78" s="9">
        <v>50</v>
      </c>
      <c r="E78" s="9"/>
    </row>
    <row r="79" ht="18.75" spans="1:5">
      <c r="A79" s="8" t="str">
        <f t="shared" si="3"/>
        <v>012020004</v>
      </c>
      <c r="B79" s="8" t="str">
        <f>"2107040324"</f>
        <v>2107040324</v>
      </c>
      <c r="C79" s="9">
        <v>67.3</v>
      </c>
      <c r="D79" s="9">
        <v>52</v>
      </c>
      <c r="E79" s="9"/>
    </row>
    <row r="80" ht="18.75" spans="1:5">
      <c r="A80" s="8" t="str">
        <f t="shared" si="3"/>
        <v>012020004</v>
      </c>
      <c r="B80" s="8" t="str">
        <f>"2107040604"</f>
        <v>2107040604</v>
      </c>
      <c r="C80" s="9">
        <v>67.1</v>
      </c>
      <c r="D80" s="9">
        <v>53</v>
      </c>
      <c r="E80" s="9"/>
    </row>
    <row r="81" ht="18.75" spans="1:5">
      <c r="A81" s="8" t="str">
        <f t="shared" si="3"/>
        <v>012020004</v>
      </c>
      <c r="B81" s="8" t="str">
        <f>"2107040630"</f>
        <v>2107040630</v>
      </c>
      <c r="C81" s="9">
        <v>67.1</v>
      </c>
      <c r="D81" s="9">
        <v>53</v>
      </c>
      <c r="E81" s="9"/>
    </row>
    <row r="82" ht="18.75" spans="1:5">
      <c r="A82" s="8" t="str">
        <f t="shared" si="3"/>
        <v>012020004</v>
      </c>
      <c r="B82" s="8" t="str">
        <f>"2107040522"</f>
        <v>2107040522</v>
      </c>
      <c r="C82" s="9">
        <v>67</v>
      </c>
      <c r="D82" s="9">
        <v>55</v>
      </c>
      <c r="E82" s="9"/>
    </row>
    <row r="83" ht="18.75" spans="1:5">
      <c r="A83" s="8" t="str">
        <f t="shared" si="3"/>
        <v>012020004</v>
      </c>
      <c r="B83" s="8" t="str">
        <f>"2107040509"</f>
        <v>2107040509</v>
      </c>
      <c r="C83" s="9">
        <v>66.8</v>
      </c>
      <c r="D83" s="9">
        <v>56</v>
      </c>
      <c r="E83" s="9"/>
    </row>
    <row r="84" ht="18.75" spans="1:5">
      <c r="A84" s="8" t="str">
        <f t="shared" si="3"/>
        <v>012020004</v>
      </c>
      <c r="B84" s="8" t="str">
        <f>"2107040321"</f>
        <v>2107040321</v>
      </c>
      <c r="C84" s="9">
        <v>66.7</v>
      </c>
      <c r="D84" s="9">
        <v>57</v>
      </c>
      <c r="E84" s="9"/>
    </row>
    <row r="85" ht="18.75" spans="1:5">
      <c r="A85" s="8" t="str">
        <f t="shared" si="3"/>
        <v>012020004</v>
      </c>
      <c r="B85" s="8" t="str">
        <f>"2107040609"</f>
        <v>2107040609</v>
      </c>
      <c r="C85" s="9">
        <v>66.6</v>
      </c>
      <c r="D85" s="9">
        <v>58</v>
      </c>
      <c r="E85" s="9"/>
    </row>
    <row r="86" ht="18.75" spans="1:5">
      <c r="A86" s="8" t="str">
        <f t="shared" si="3"/>
        <v>012020004</v>
      </c>
      <c r="B86" s="8" t="str">
        <f>"2107040511"</f>
        <v>2107040511</v>
      </c>
      <c r="C86" s="9">
        <v>66.5</v>
      </c>
      <c r="D86" s="9">
        <v>59</v>
      </c>
      <c r="E86" s="9"/>
    </row>
    <row r="87" ht="18.75" spans="1:5">
      <c r="A87" s="8" t="str">
        <f t="shared" si="3"/>
        <v>012020004</v>
      </c>
      <c r="B87" s="8" t="str">
        <f>"2107040702"</f>
        <v>2107040702</v>
      </c>
      <c r="C87" s="9">
        <v>66.4</v>
      </c>
      <c r="D87" s="9">
        <v>60</v>
      </c>
      <c r="E87" s="9"/>
    </row>
    <row r="88" ht="18.75" spans="1:5">
      <c r="A88" s="8" t="str">
        <f t="shared" si="3"/>
        <v>012020004</v>
      </c>
      <c r="B88" s="8" t="str">
        <f>"2107040420"</f>
        <v>2107040420</v>
      </c>
      <c r="C88" s="9">
        <v>66.1</v>
      </c>
      <c r="D88" s="9">
        <v>61</v>
      </c>
      <c r="E88" s="9"/>
    </row>
    <row r="89" ht="18.75" spans="1:5">
      <c r="A89" s="8" t="str">
        <f t="shared" si="3"/>
        <v>012020004</v>
      </c>
      <c r="B89" s="8" t="str">
        <f>"2107040718"</f>
        <v>2107040718</v>
      </c>
      <c r="C89" s="9">
        <v>66.1</v>
      </c>
      <c r="D89" s="9">
        <v>61</v>
      </c>
      <c r="E89" s="9"/>
    </row>
    <row r="90" ht="18.75" spans="1:5">
      <c r="A90" s="8" t="str">
        <f t="shared" si="3"/>
        <v>012020004</v>
      </c>
      <c r="B90" s="8" t="str">
        <f>"2107040318"</f>
        <v>2107040318</v>
      </c>
      <c r="C90" s="9">
        <v>66</v>
      </c>
      <c r="D90" s="9">
        <v>63</v>
      </c>
      <c r="E90" s="9"/>
    </row>
    <row r="91" ht="18.75" spans="1:5">
      <c r="A91" s="8" t="str">
        <f t="shared" si="3"/>
        <v>012020004</v>
      </c>
      <c r="B91" s="8" t="str">
        <f>"2107040818"</f>
        <v>2107040818</v>
      </c>
      <c r="C91" s="9">
        <v>66</v>
      </c>
      <c r="D91" s="9">
        <v>63</v>
      </c>
      <c r="E91" s="9"/>
    </row>
    <row r="92" ht="18.75" spans="1:5">
      <c r="A92" s="8" t="str">
        <f t="shared" ref="A92:A155" si="4">"012020004"</f>
        <v>012020004</v>
      </c>
      <c r="B92" s="8" t="str">
        <f>"2107040823"</f>
        <v>2107040823</v>
      </c>
      <c r="C92" s="9">
        <v>66</v>
      </c>
      <c r="D92" s="9">
        <v>63</v>
      </c>
      <c r="E92" s="9"/>
    </row>
    <row r="93" ht="18.75" spans="1:5">
      <c r="A93" s="8" t="str">
        <f t="shared" si="4"/>
        <v>012020004</v>
      </c>
      <c r="B93" s="8" t="str">
        <f>"2107040726"</f>
        <v>2107040726</v>
      </c>
      <c r="C93" s="9">
        <v>65.9</v>
      </c>
      <c r="D93" s="9">
        <v>66</v>
      </c>
      <c r="E93" s="9"/>
    </row>
    <row r="94" ht="18.75" spans="1:5">
      <c r="A94" s="8" t="str">
        <f t="shared" si="4"/>
        <v>012020004</v>
      </c>
      <c r="B94" s="8" t="str">
        <f>"2107040807"</f>
        <v>2107040807</v>
      </c>
      <c r="C94" s="9">
        <v>65.9</v>
      </c>
      <c r="D94" s="9">
        <v>66</v>
      </c>
      <c r="E94" s="9"/>
    </row>
    <row r="95" ht="18.75" spans="1:5">
      <c r="A95" s="8" t="str">
        <f t="shared" si="4"/>
        <v>012020004</v>
      </c>
      <c r="B95" s="8" t="str">
        <f>"2107040607"</f>
        <v>2107040607</v>
      </c>
      <c r="C95" s="9">
        <v>65.5</v>
      </c>
      <c r="D95" s="9">
        <v>68</v>
      </c>
      <c r="E95" s="9"/>
    </row>
    <row r="96" ht="18.75" spans="1:5">
      <c r="A96" s="8" t="str">
        <f t="shared" si="4"/>
        <v>012020004</v>
      </c>
      <c r="B96" s="8" t="str">
        <f>"2107040615"</f>
        <v>2107040615</v>
      </c>
      <c r="C96" s="9">
        <v>65.5</v>
      </c>
      <c r="D96" s="9">
        <v>68</v>
      </c>
      <c r="E96" s="9"/>
    </row>
    <row r="97" ht="18.75" spans="1:5">
      <c r="A97" s="8" t="str">
        <f t="shared" si="4"/>
        <v>012020004</v>
      </c>
      <c r="B97" s="8" t="str">
        <f>"2107040407"</f>
        <v>2107040407</v>
      </c>
      <c r="C97" s="9">
        <v>65.3</v>
      </c>
      <c r="D97" s="9">
        <v>70</v>
      </c>
      <c r="E97" s="9"/>
    </row>
    <row r="98" ht="18.75" spans="1:5">
      <c r="A98" s="8" t="str">
        <f t="shared" si="4"/>
        <v>012020004</v>
      </c>
      <c r="B98" s="8" t="str">
        <f>"2107040601"</f>
        <v>2107040601</v>
      </c>
      <c r="C98" s="9">
        <v>65.3</v>
      </c>
      <c r="D98" s="9">
        <v>70</v>
      </c>
      <c r="E98" s="9"/>
    </row>
    <row r="99" ht="18.75" spans="1:5">
      <c r="A99" s="8" t="str">
        <f t="shared" si="4"/>
        <v>012020004</v>
      </c>
      <c r="B99" s="8" t="str">
        <f>"2107040704"</f>
        <v>2107040704</v>
      </c>
      <c r="C99" s="9">
        <v>65.3</v>
      </c>
      <c r="D99" s="9">
        <v>70</v>
      </c>
      <c r="E99" s="9"/>
    </row>
    <row r="100" ht="18.75" spans="1:5">
      <c r="A100" s="8" t="str">
        <f t="shared" si="4"/>
        <v>012020004</v>
      </c>
      <c r="B100" s="8" t="str">
        <f>"2107040309"</f>
        <v>2107040309</v>
      </c>
      <c r="C100" s="9">
        <v>65.2</v>
      </c>
      <c r="D100" s="9">
        <v>73</v>
      </c>
      <c r="E100" s="9"/>
    </row>
    <row r="101" ht="18.75" spans="1:5">
      <c r="A101" s="8" t="str">
        <f t="shared" si="4"/>
        <v>012020004</v>
      </c>
      <c r="B101" s="8" t="str">
        <f>"2107040701"</f>
        <v>2107040701</v>
      </c>
      <c r="C101" s="9">
        <v>65.1</v>
      </c>
      <c r="D101" s="9">
        <v>74</v>
      </c>
      <c r="E101" s="9"/>
    </row>
    <row r="102" ht="18.75" spans="1:5">
      <c r="A102" s="8" t="str">
        <f t="shared" si="4"/>
        <v>012020004</v>
      </c>
      <c r="B102" s="8" t="str">
        <f>"2107040329"</f>
        <v>2107040329</v>
      </c>
      <c r="C102" s="9">
        <v>65</v>
      </c>
      <c r="D102" s="9">
        <v>75</v>
      </c>
      <c r="E102" s="9"/>
    </row>
    <row r="103" ht="18.75" spans="1:5">
      <c r="A103" s="8" t="str">
        <f t="shared" si="4"/>
        <v>012020004</v>
      </c>
      <c r="B103" s="8" t="str">
        <f>"2107040425"</f>
        <v>2107040425</v>
      </c>
      <c r="C103" s="9">
        <v>65</v>
      </c>
      <c r="D103" s="9">
        <v>75</v>
      </c>
      <c r="E103" s="9"/>
    </row>
    <row r="104" ht="18.75" spans="1:5">
      <c r="A104" s="8" t="str">
        <f t="shared" si="4"/>
        <v>012020004</v>
      </c>
      <c r="B104" s="8" t="str">
        <f>"2107040502"</f>
        <v>2107040502</v>
      </c>
      <c r="C104" s="9">
        <v>65</v>
      </c>
      <c r="D104" s="9">
        <v>75</v>
      </c>
      <c r="E104" s="9"/>
    </row>
    <row r="105" ht="18.75" spans="1:5">
      <c r="A105" s="8" t="str">
        <f t="shared" si="4"/>
        <v>012020004</v>
      </c>
      <c r="B105" s="8" t="str">
        <f>"2107040521"</f>
        <v>2107040521</v>
      </c>
      <c r="C105" s="9">
        <v>64.9</v>
      </c>
      <c r="D105" s="9">
        <v>78</v>
      </c>
      <c r="E105" s="9"/>
    </row>
    <row r="106" ht="18.75" spans="1:5">
      <c r="A106" s="8" t="str">
        <f t="shared" si="4"/>
        <v>012020004</v>
      </c>
      <c r="B106" s="8" t="str">
        <f>"2107040214"</f>
        <v>2107040214</v>
      </c>
      <c r="C106" s="9">
        <v>64.8</v>
      </c>
      <c r="D106" s="9">
        <v>79</v>
      </c>
      <c r="E106" s="9"/>
    </row>
    <row r="107" ht="18.75" spans="1:5">
      <c r="A107" s="8" t="str">
        <f t="shared" si="4"/>
        <v>012020004</v>
      </c>
      <c r="B107" s="8" t="str">
        <f>"2107040804"</f>
        <v>2107040804</v>
      </c>
      <c r="C107" s="9">
        <v>64.8</v>
      </c>
      <c r="D107" s="9">
        <v>79</v>
      </c>
      <c r="E107" s="9"/>
    </row>
    <row r="108" ht="18.75" spans="1:5">
      <c r="A108" s="8" t="str">
        <f t="shared" si="4"/>
        <v>012020004</v>
      </c>
      <c r="B108" s="8" t="str">
        <f>"2107040526"</f>
        <v>2107040526</v>
      </c>
      <c r="C108" s="9">
        <v>64.6</v>
      </c>
      <c r="D108" s="9">
        <v>81</v>
      </c>
      <c r="E108" s="9"/>
    </row>
    <row r="109" ht="18.75" spans="1:5">
      <c r="A109" s="8" t="str">
        <f t="shared" si="4"/>
        <v>012020004</v>
      </c>
      <c r="B109" s="8" t="str">
        <f>"2107040608"</f>
        <v>2107040608</v>
      </c>
      <c r="C109" s="9">
        <v>64.6</v>
      </c>
      <c r="D109" s="9">
        <v>81</v>
      </c>
      <c r="E109" s="9"/>
    </row>
    <row r="110" ht="18.75" spans="1:5">
      <c r="A110" s="8" t="str">
        <f t="shared" si="4"/>
        <v>012020004</v>
      </c>
      <c r="B110" s="8" t="str">
        <f>"2107040724"</f>
        <v>2107040724</v>
      </c>
      <c r="C110" s="9">
        <v>64.5</v>
      </c>
      <c r="D110" s="9">
        <v>83</v>
      </c>
      <c r="E110" s="9"/>
    </row>
    <row r="111" ht="18.75" spans="1:5">
      <c r="A111" s="8" t="str">
        <f t="shared" si="4"/>
        <v>012020004</v>
      </c>
      <c r="B111" s="8" t="str">
        <f>"2107040508"</f>
        <v>2107040508</v>
      </c>
      <c r="C111" s="9">
        <v>64.2</v>
      </c>
      <c r="D111" s="9">
        <v>84</v>
      </c>
      <c r="E111" s="9"/>
    </row>
    <row r="112" ht="18.75" spans="1:5">
      <c r="A112" s="8" t="str">
        <f t="shared" si="4"/>
        <v>012020004</v>
      </c>
      <c r="B112" s="8" t="str">
        <f>"2107040316"</f>
        <v>2107040316</v>
      </c>
      <c r="C112" s="9">
        <v>64.1</v>
      </c>
      <c r="D112" s="9">
        <v>85</v>
      </c>
      <c r="E112" s="9"/>
    </row>
    <row r="113" ht="18.75" spans="1:5">
      <c r="A113" s="8" t="str">
        <f t="shared" si="4"/>
        <v>012020004</v>
      </c>
      <c r="B113" s="8" t="str">
        <f>"2107040524"</f>
        <v>2107040524</v>
      </c>
      <c r="C113" s="9">
        <v>63.9</v>
      </c>
      <c r="D113" s="9">
        <v>86</v>
      </c>
      <c r="E113" s="9"/>
    </row>
    <row r="114" ht="18.75" spans="1:5">
      <c r="A114" s="8" t="str">
        <f t="shared" si="4"/>
        <v>012020004</v>
      </c>
      <c r="B114" s="8" t="str">
        <f>"2107040304"</f>
        <v>2107040304</v>
      </c>
      <c r="C114" s="9">
        <v>63.7</v>
      </c>
      <c r="D114" s="9">
        <v>87</v>
      </c>
      <c r="E114" s="9"/>
    </row>
    <row r="115" ht="18.75" spans="1:5">
      <c r="A115" s="8" t="str">
        <f t="shared" si="4"/>
        <v>012020004</v>
      </c>
      <c r="B115" s="8" t="str">
        <f>"2107040819"</f>
        <v>2107040819</v>
      </c>
      <c r="C115" s="9">
        <v>63.7</v>
      </c>
      <c r="D115" s="9">
        <v>87</v>
      </c>
      <c r="E115" s="9"/>
    </row>
    <row r="116" ht="18.75" spans="1:5">
      <c r="A116" s="8" t="str">
        <f t="shared" si="4"/>
        <v>012020004</v>
      </c>
      <c r="B116" s="8" t="str">
        <f>"2107040320"</f>
        <v>2107040320</v>
      </c>
      <c r="C116" s="9">
        <v>63.6</v>
      </c>
      <c r="D116" s="9">
        <v>89</v>
      </c>
      <c r="E116" s="9"/>
    </row>
    <row r="117" ht="18.75" spans="1:5">
      <c r="A117" s="8" t="str">
        <f t="shared" si="4"/>
        <v>012020004</v>
      </c>
      <c r="B117" s="8" t="str">
        <f>"2107040226"</f>
        <v>2107040226</v>
      </c>
      <c r="C117" s="9">
        <v>63.5</v>
      </c>
      <c r="D117" s="9">
        <v>90</v>
      </c>
      <c r="E117" s="9"/>
    </row>
    <row r="118" ht="18.75" spans="1:5">
      <c r="A118" s="8" t="str">
        <f t="shared" si="4"/>
        <v>012020004</v>
      </c>
      <c r="B118" s="8" t="str">
        <f>"2107040817"</f>
        <v>2107040817</v>
      </c>
      <c r="C118" s="9">
        <v>63.4</v>
      </c>
      <c r="D118" s="9">
        <v>91</v>
      </c>
      <c r="E118" s="9"/>
    </row>
    <row r="119" ht="18.75" spans="1:5">
      <c r="A119" s="8" t="str">
        <f t="shared" si="4"/>
        <v>012020004</v>
      </c>
      <c r="B119" s="8" t="str">
        <f>"2107040328"</f>
        <v>2107040328</v>
      </c>
      <c r="C119" s="9">
        <v>63.3</v>
      </c>
      <c r="D119" s="9">
        <v>92</v>
      </c>
      <c r="E119" s="9"/>
    </row>
    <row r="120" ht="18.75" spans="1:5">
      <c r="A120" s="8" t="str">
        <f t="shared" si="4"/>
        <v>012020004</v>
      </c>
      <c r="B120" s="8" t="str">
        <f>"2107040307"</f>
        <v>2107040307</v>
      </c>
      <c r="C120" s="9">
        <v>63.2</v>
      </c>
      <c r="D120" s="9">
        <v>93</v>
      </c>
      <c r="E120" s="9"/>
    </row>
    <row r="121" ht="18.75" spans="1:5">
      <c r="A121" s="8" t="str">
        <f t="shared" si="4"/>
        <v>012020004</v>
      </c>
      <c r="B121" s="8" t="str">
        <f>"2107040523"</f>
        <v>2107040523</v>
      </c>
      <c r="C121" s="9">
        <v>63.2</v>
      </c>
      <c r="D121" s="9">
        <v>93</v>
      </c>
      <c r="E121" s="9"/>
    </row>
    <row r="122" ht="18.75" spans="1:5">
      <c r="A122" s="8" t="str">
        <f t="shared" si="4"/>
        <v>012020004</v>
      </c>
      <c r="B122" s="8" t="str">
        <f>"2107040729"</f>
        <v>2107040729</v>
      </c>
      <c r="C122" s="9">
        <v>62.4</v>
      </c>
      <c r="D122" s="9">
        <v>95</v>
      </c>
      <c r="E122" s="9"/>
    </row>
    <row r="123" ht="18.75" spans="1:5">
      <c r="A123" s="8" t="str">
        <f t="shared" si="4"/>
        <v>012020004</v>
      </c>
      <c r="B123" s="8" t="str">
        <f>"2107040218"</f>
        <v>2107040218</v>
      </c>
      <c r="C123" s="9">
        <v>62.2</v>
      </c>
      <c r="D123" s="9">
        <v>96</v>
      </c>
      <c r="E123" s="9"/>
    </row>
    <row r="124" ht="18.75" spans="1:5">
      <c r="A124" s="8" t="str">
        <f t="shared" si="4"/>
        <v>012020004</v>
      </c>
      <c r="B124" s="8" t="str">
        <f>"2107040505"</f>
        <v>2107040505</v>
      </c>
      <c r="C124" s="9">
        <v>62.1</v>
      </c>
      <c r="D124" s="9">
        <v>97</v>
      </c>
      <c r="E124" s="9"/>
    </row>
    <row r="125" ht="18.75" spans="1:5">
      <c r="A125" s="8" t="str">
        <f t="shared" si="4"/>
        <v>012020004</v>
      </c>
      <c r="B125" s="8" t="str">
        <f>"2107040813"</f>
        <v>2107040813</v>
      </c>
      <c r="C125" s="9">
        <v>62.1</v>
      </c>
      <c r="D125" s="9">
        <v>97</v>
      </c>
      <c r="E125" s="9"/>
    </row>
    <row r="126" ht="18.75" spans="1:5">
      <c r="A126" s="8" t="str">
        <f t="shared" si="4"/>
        <v>012020004</v>
      </c>
      <c r="B126" s="8" t="str">
        <f>"2107040513"</f>
        <v>2107040513</v>
      </c>
      <c r="C126" s="9">
        <v>62</v>
      </c>
      <c r="D126" s="9">
        <v>99</v>
      </c>
      <c r="E126" s="9"/>
    </row>
    <row r="127" ht="18.75" spans="1:5">
      <c r="A127" s="8" t="str">
        <f t="shared" si="4"/>
        <v>012020004</v>
      </c>
      <c r="B127" s="8" t="str">
        <f>"2107040711"</f>
        <v>2107040711</v>
      </c>
      <c r="C127" s="9">
        <v>61.8</v>
      </c>
      <c r="D127" s="9">
        <v>100</v>
      </c>
      <c r="E127" s="9"/>
    </row>
    <row r="128" ht="18.75" spans="1:5">
      <c r="A128" s="8" t="str">
        <f t="shared" si="4"/>
        <v>012020004</v>
      </c>
      <c r="B128" s="8" t="str">
        <f>"2107040317"</f>
        <v>2107040317</v>
      </c>
      <c r="C128" s="9">
        <v>61.5</v>
      </c>
      <c r="D128" s="9">
        <v>101</v>
      </c>
      <c r="E128" s="9"/>
    </row>
    <row r="129" ht="18.75" spans="1:5">
      <c r="A129" s="8" t="str">
        <f t="shared" si="4"/>
        <v>012020004</v>
      </c>
      <c r="B129" s="8" t="str">
        <f>"2107040330"</f>
        <v>2107040330</v>
      </c>
      <c r="C129" s="9">
        <v>61.5</v>
      </c>
      <c r="D129" s="9">
        <v>101</v>
      </c>
      <c r="E129" s="9"/>
    </row>
    <row r="130" ht="18.75" spans="1:5">
      <c r="A130" s="8" t="str">
        <f t="shared" si="4"/>
        <v>012020004</v>
      </c>
      <c r="B130" s="8" t="str">
        <f>"2107040626"</f>
        <v>2107040626</v>
      </c>
      <c r="C130" s="9">
        <v>61.1</v>
      </c>
      <c r="D130" s="9">
        <v>103</v>
      </c>
      <c r="E130" s="9"/>
    </row>
    <row r="131" ht="18.75" spans="1:5">
      <c r="A131" s="8" t="str">
        <f t="shared" si="4"/>
        <v>012020004</v>
      </c>
      <c r="B131" s="8" t="str">
        <f>"2107040725"</f>
        <v>2107040725</v>
      </c>
      <c r="C131" s="9">
        <v>61</v>
      </c>
      <c r="D131" s="9">
        <v>104</v>
      </c>
      <c r="E131" s="9"/>
    </row>
    <row r="132" ht="18.75" spans="1:5">
      <c r="A132" s="8" t="str">
        <f t="shared" si="4"/>
        <v>012020004</v>
      </c>
      <c r="B132" s="8" t="str">
        <f>"2107040721"</f>
        <v>2107040721</v>
      </c>
      <c r="C132" s="9">
        <v>60.7</v>
      </c>
      <c r="D132" s="9">
        <v>105</v>
      </c>
      <c r="E132" s="9"/>
    </row>
    <row r="133" ht="18.75" spans="1:5">
      <c r="A133" s="8" t="str">
        <f t="shared" si="4"/>
        <v>012020004</v>
      </c>
      <c r="B133" s="8" t="str">
        <f>"2107040301"</f>
        <v>2107040301</v>
      </c>
      <c r="C133" s="9">
        <v>60.5</v>
      </c>
      <c r="D133" s="9">
        <v>106</v>
      </c>
      <c r="E133" s="9"/>
    </row>
    <row r="134" ht="18.75" spans="1:5">
      <c r="A134" s="8" t="str">
        <f t="shared" si="4"/>
        <v>012020004</v>
      </c>
      <c r="B134" s="8" t="str">
        <f>"2107040525"</f>
        <v>2107040525</v>
      </c>
      <c r="C134" s="9">
        <v>60.5</v>
      </c>
      <c r="D134" s="9">
        <v>106</v>
      </c>
      <c r="E134" s="9"/>
    </row>
    <row r="135" ht="18.75" spans="1:5">
      <c r="A135" s="8" t="str">
        <f t="shared" si="4"/>
        <v>012020004</v>
      </c>
      <c r="B135" s="8" t="str">
        <f>"2107040805"</f>
        <v>2107040805</v>
      </c>
      <c r="C135" s="9">
        <v>60.4</v>
      </c>
      <c r="D135" s="9">
        <v>108</v>
      </c>
      <c r="E135" s="9"/>
    </row>
    <row r="136" ht="18.75" spans="1:5">
      <c r="A136" s="8" t="str">
        <f t="shared" si="4"/>
        <v>012020004</v>
      </c>
      <c r="B136" s="8" t="str">
        <f>"2107040810"</f>
        <v>2107040810</v>
      </c>
      <c r="C136" s="9">
        <v>59.8</v>
      </c>
      <c r="D136" s="9">
        <v>109</v>
      </c>
      <c r="E136" s="9"/>
    </row>
    <row r="137" ht="18.75" spans="1:5">
      <c r="A137" s="8" t="str">
        <f t="shared" si="4"/>
        <v>012020004</v>
      </c>
      <c r="B137" s="8" t="str">
        <f>"2107040313"</f>
        <v>2107040313</v>
      </c>
      <c r="C137" s="9">
        <v>59.7</v>
      </c>
      <c r="D137" s="9">
        <v>110</v>
      </c>
      <c r="E137" s="9"/>
    </row>
    <row r="138" ht="18.75" spans="1:5">
      <c r="A138" s="8" t="str">
        <f t="shared" si="4"/>
        <v>012020004</v>
      </c>
      <c r="B138" s="8" t="str">
        <f>"2107040520"</f>
        <v>2107040520</v>
      </c>
      <c r="C138" s="9">
        <v>59.4</v>
      </c>
      <c r="D138" s="9">
        <v>111</v>
      </c>
      <c r="E138" s="9"/>
    </row>
    <row r="139" ht="18.75" spans="1:5">
      <c r="A139" s="8" t="str">
        <f t="shared" si="4"/>
        <v>012020004</v>
      </c>
      <c r="B139" s="8" t="str">
        <f>"2107040707"</f>
        <v>2107040707</v>
      </c>
      <c r="C139" s="9">
        <v>58.7</v>
      </c>
      <c r="D139" s="9">
        <v>112</v>
      </c>
      <c r="E139" s="9"/>
    </row>
    <row r="140" ht="18.75" spans="1:5">
      <c r="A140" s="8" t="str">
        <f t="shared" si="4"/>
        <v>012020004</v>
      </c>
      <c r="B140" s="8" t="str">
        <f>"2107040708"</f>
        <v>2107040708</v>
      </c>
      <c r="C140" s="9">
        <v>58.7</v>
      </c>
      <c r="D140" s="9">
        <v>112</v>
      </c>
      <c r="E140" s="9"/>
    </row>
    <row r="141" ht="18.75" spans="1:5">
      <c r="A141" s="8" t="str">
        <f t="shared" si="4"/>
        <v>012020004</v>
      </c>
      <c r="B141" s="8" t="str">
        <f>"2107040403"</f>
        <v>2107040403</v>
      </c>
      <c r="C141" s="9">
        <v>58.6</v>
      </c>
      <c r="D141" s="9">
        <v>114</v>
      </c>
      <c r="E141" s="9"/>
    </row>
    <row r="142" ht="18.75" spans="1:5">
      <c r="A142" s="8" t="str">
        <f t="shared" si="4"/>
        <v>012020004</v>
      </c>
      <c r="B142" s="8" t="str">
        <f>"2107040616"</f>
        <v>2107040616</v>
      </c>
      <c r="C142" s="9">
        <v>57.9</v>
      </c>
      <c r="D142" s="9">
        <v>115</v>
      </c>
      <c r="E142" s="9"/>
    </row>
    <row r="143" ht="18.75" spans="1:5">
      <c r="A143" s="8" t="str">
        <f t="shared" si="4"/>
        <v>012020004</v>
      </c>
      <c r="B143" s="8" t="str">
        <f>"2107040530"</f>
        <v>2107040530</v>
      </c>
      <c r="C143" s="9">
        <v>57.8</v>
      </c>
      <c r="D143" s="9">
        <v>116</v>
      </c>
      <c r="E143" s="9"/>
    </row>
    <row r="144" ht="18.75" spans="1:5">
      <c r="A144" s="8" t="str">
        <f t="shared" si="4"/>
        <v>012020004</v>
      </c>
      <c r="B144" s="8" t="str">
        <f>"2107040623"</f>
        <v>2107040623</v>
      </c>
      <c r="C144" s="9">
        <v>57.4</v>
      </c>
      <c r="D144" s="9">
        <v>117</v>
      </c>
      <c r="E144" s="9"/>
    </row>
    <row r="145" ht="18.75" spans="1:5">
      <c r="A145" s="8" t="str">
        <f t="shared" si="4"/>
        <v>012020004</v>
      </c>
      <c r="B145" s="8" t="str">
        <f>"2107040703"</f>
        <v>2107040703</v>
      </c>
      <c r="C145" s="9">
        <v>56.3</v>
      </c>
      <c r="D145" s="9">
        <v>118</v>
      </c>
      <c r="E145" s="9"/>
    </row>
    <row r="146" ht="18.75" spans="1:5">
      <c r="A146" s="8" t="str">
        <f t="shared" si="4"/>
        <v>012020004</v>
      </c>
      <c r="B146" s="8" t="str">
        <f>"2107040217"</f>
        <v>2107040217</v>
      </c>
      <c r="C146" s="9">
        <v>55.7</v>
      </c>
      <c r="D146" s="9">
        <v>119</v>
      </c>
      <c r="E146" s="9"/>
    </row>
    <row r="147" ht="18.75" spans="1:5">
      <c r="A147" s="8" t="str">
        <f t="shared" si="4"/>
        <v>012020004</v>
      </c>
      <c r="B147" s="8" t="str">
        <f>"2107040208"</f>
        <v>2107040208</v>
      </c>
      <c r="C147" s="9">
        <v>55.2</v>
      </c>
      <c r="D147" s="9">
        <v>120</v>
      </c>
      <c r="E147" s="9"/>
    </row>
    <row r="148" ht="18.75" spans="1:5">
      <c r="A148" s="8" t="str">
        <f t="shared" si="4"/>
        <v>012020004</v>
      </c>
      <c r="B148" s="8" t="str">
        <f>"2107040611"</f>
        <v>2107040611</v>
      </c>
      <c r="C148" s="9">
        <v>54.2</v>
      </c>
      <c r="D148" s="9">
        <v>121</v>
      </c>
      <c r="E148" s="9"/>
    </row>
    <row r="149" ht="18.75" spans="1:5">
      <c r="A149" s="8" t="str">
        <f t="shared" si="4"/>
        <v>012020004</v>
      </c>
      <c r="B149" s="8" t="str">
        <f>"2107040308"</f>
        <v>2107040308</v>
      </c>
      <c r="C149" s="9">
        <v>31.4</v>
      </c>
      <c r="D149" s="9">
        <v>122</v>
      </c>
      <c r="E149" s="9"/>
    </row>
    <row r="150" ht="18.75" spans="1:5">
      <c r="A150" s="8" t="str">
        <f t="shared" si="4"/>
        <v>012020004</v>
      </c>
      <c r="B150" s="8" t="str">
        <f>"2107040126"</f>
        <v>2107040126</v>
      </c>
      <c r="C150" s="9">
        <v>0</v>
      </c>
      <c r="D150" s="9">
        <v>123</v>
      </c>
      <c r="E150" s="9" t="s">
        <v>7</v>
      </c>
    </row>
    <row r="151" ht="18.75" spans="1:5">
      <c r="A151" s="8" t="str">
        <f t="shared" si="4"/>
        <v>012020004</v>
      </c>
      <c r="B151" s="8" t="str">
        <f>"2107040128"</f>
        <v>2107040128</v>
      </c>
      <c r="C151" s="9">
        <v>0</v>
      </c>
      <c r="D151" s="9">
        <v>123</v>
      </c>
      <c r="E151" s="9" t="s">
        <v>7</v>
      </c>
    </row>
    <row r="152" ht="18.75" spans="1:5">
      <c r="A152" s="8" t="str">
        <f t="shared" si="4"/>
        <v>012020004</v>
      </c>
      <c r="B152" s="8" t="str">
        <f>"2107040129"</f>
        <v>2107040129</v>
      </c>
      <c r="C152" s="9">
        <v>0</v>
      </c>
      <c r="D152" s="9">
        <v>123</v>
      </c>
      <c r="E152" s="9" t="s">
        <v>7</v>
      </c>
    </row>
    <row r="153" ht="18.75" spans="1:5">
      <c r="A153" s="8" t="str">
        <f t="shared" si="4"/>
        <v>012020004</v>
      </c>
      <c r="B153" s="8" t="str">
        <f>"2107040130"</f>
        <v>2107040130</v>
      </c>
      <c r="C153" s="9">
        <v>0</v>
      </c>
      <c r="D153" s="9">
        <v>123</v>
      </c>
      <c r="E153" s="9" t="s">
        <v>7</v>
      </c>
    </row>
    <row r="154" ht="18.75" spans="1:5">
      <c r="A154" s="8" t="str">
        <f t="shared" si="4"/>
        <v>012020004</v>
      </c>
      <c r="B154" s="8" t="str">
        <f>"2107040202"</f>
        <v>2107040202</v>
      </c>
      <c r="C154" s="9">
        <v>0</v>
      </c>
      <c r="D154" s="9">
        <v>123</v>
      </c>
      <c r="E154" s="9" t="s">
        <v>7</v>
      </c>
    </row>
    <row r="155" ht="18.75" spans="1:5">
      <c r="A155" s="8" t="str">
        <f t="shared" si="4"/>
        <v>012020004</v>
      </c>
      <c r="B155" s="8" t="str">
        <f>"2107040203"</f>
        <v>2107040203</v>
      </c>
      <c r="C155" s="9">
        <v>0</v>
      </c>
      <c r="D155" s="9">
        <v>123</v>
      </c>
      <c r="E155" s="9" t="s">
        <v>7</v>
      </c>
    </row>
    <row r="156" ht="18.75" spans="1:5">
      <c r="A156" s="8" t="str">
        <f t="shared" ref="A156:A219" si="5">"012020004"</f>
        <v>012020004</v>
      </c>
      <c r="B156" s="8" t="str">
        <f>"2107040205"</f>
        <v>2107040205</v>
      </c>
      <c r="C156" s="9">
        <v>0</v>
      </c>
      <c r="D156" s="9">
        <v>123</v>
      </c>
      <c r="E156" s="9" t="s">
        <v>7</v>
      </c>
    </row>
    <row r="157" ht="18.75" spans="1:5">
      <c r="A157" s="8" t="str">
        <f t="shared" si="5"/>
        <v>012020004</v>
      </c>
      <c r="B157" s="8" t="str">
        <f>"2107040206"</f>
        <v>2107040206</v>
      </c>
      <c r="C157" s="9">
        <v>0</v>
      </c>
      <c r="D157" s="9">
        <v>123</v>
      </c>
      <c r="E157" s="9" t="s">
        <v>7</v>
      </c>
    </row>
    <row r="158" ht="18.75" spans="1:5">
      <c r="A158" s="8" t="str">
        <f t="shared" si="5"/>
        <v>012020004</v>
      </c>
      <c r="B158" s="8" t="str">
        <f>"2107040207"</f>
        <v>2107040207</v>
      </c>
      <c r="C158" s="9">
        <v>0</v>
      </c>
      <c r="D158" s="9">
        <v>123</v>
      </c>
      <c r="E158" s="9" t="s">
        <v>7</v>
      </c>
    </row>
    <row r="159" ht="18.75" spans="1:5">
      <c r="A159" s="8" t="str">
        <f t="shared" si="5"/>
        <v>012020004</v>
      </c>
      <c r="B159" s="8" t="str">
        <f>"2107040209"</f>
        <v>2107040209</v>
      </c>
      <c r="C159" s="9">
        <v>0</v>
      </c>
      <c r="D159" s="9">
        <v>123</v>
      </c>
      <c r="E159" s="9" t="s">
        <v>7</v>
      </c>
    </row>
    <row r="160" ht="18.75" spans="1:5">
      <c r="A160" s="8" t="str">
        <f t="shared" si="5"/>
        <v>012020004</v>
      </c>
      <c r="B160" s="8" t="str">
        <f>"2107040211"</f>
        <v>2107040211</v>
      </c>
      <c r="C160" s="9">
        <v>0</v>
      </c>
      <c r="D160" s="9">
        <v>123</v>
      </c>
      <c r="E160" s="9" t="s">
        <v>7</v>
      </c>
    </row>
    <row r="161" ht="18.75" spans="1:5">
      <c r="A161" s="8" t="str">
        <f t="shared" si="5"/>
        <v>012020004</v>
      </c>
      <c r="B161" s="8" t="str">
        <f>"2107040212"</f>
        <v>2107040212</v>
      </c>
      <c r="C161" s="9">
        <v>0</v>
      </c>
      <c r="D161" s="9">
        <v>123</v>
      </c>
      <c r="E161" s="9" t="s">
        <v>7</v>
      </c>
    </row>
    <row r="162" ht="18.75" spans="1:5">
      <c r="A162" s="8" t="str">
        <f t="shared" si="5"/>
        <v>012020004</v>
      </c>
      <c r="B162" s="8" t="str">
        <f>"2107040213"</f>
        <v>2107040213</v>
      </c>
      <c r="C162" s="9">
        <v>0</v>
      </c>
      <c r="D162" s="9">
        <v>123</v>
      </c>
      <c r="E162" s="9" t="s">
        <v>7</v>
      </c>
    </row>
    <row r="163" ht="18.75" spans="1:5">
      <c r="A163" s="8" t="str">
        <f t="shared" si="5"/>
        <v>012020004</v>
      </c>
      <c r="B163" s="8" t="str">
        <f>"2107040215"</f>
        <v>2107040215</v>
      </c>
      <c r="C163" s="9">
        <v>0</v>
      </c>
      <c r="D163" s="9">
        <v>123</v>
      </c>
      <c r="E163" s="9" t="s">
        <v>7</v>
      </c>
    </row>
    <row r="164" ht="18.75" spans="1:5">
      <c r="A164" s="8" t="str">
        <f t="shared" si="5"/>
        <v>012020004</v>
      </c>
      <c r="B164" s="8" t="str">
        <f>"2107040219"</f>
        <v>2107040219</v>
      </c>
      <c r="C164" s="9">
        <v>0</v>
      </c>
      <c r="D164" s="9">
        <v>123</v>
      </c>
      <c r="E164" s="9" t="s">
        <v>7</v>
      </c>
    </row>
    <row r="165" ht="18.75" spans="1:5">
      <c r="A165" s="8" t="str">
        <f t="shared" si="5"/>
        <v>012020004</v>
      </c>
      <c r="B165" s="8" t="str">
        <f>"2107040220"</f>
        <v>2107040220</v>
      </c>
      <c r="C165" s="9">
        <v>0</v>
      </c>
      <c r="D165" s="9">
        <v>123</v>
      </c>
      <c r="E165" s="9" t="s">
        <v>7</v>
      </c>
    </row>
    <row r="166" ht="18.75" spans="1:5">
      <c r="A166" s="8" t="str">
        <f t="shared" si="5"/>
        <v>012020004</v>
      </c>
      <c r="B166" s="8" t="str">
        <f>"2107040221"</f>
        <v>2107040221</v>
      </c>
      <c r="C166" s="9">
        <v>0</v>
      </c>
      <c r="D166" s="9">
        <v>123</v>
      </c>
      <c r="E166" s="9" t="s">
        <v>7</v>
      </c>
    </row>
    <row r="167" ht="18.75" spans="1:5">
      <c r="A167" s="8" t="str">
        <f t="shared" si="5"/>
        <v>012020004</v>
      </c>
      <c r="B167" s="8" t="str">
        <f>"2107040222"</f>
        <v>2107040222</v>
      </c>
      <c r="C167" s="9">
        <v>0</v>
      </c>
      <c r="D167" s="9">
        <v>123</v>
      </c>
      <c r="E167" s="9" t="s">
        <v>7</v>
      </c>
    </row>
    <row r="168" ht="18.75" spans="1:5">
      <c r="A168" s="8" t="str">
        <f t="shared" si="5"/>
        <v>012020004</v>
      </c>
      <c r="B168" s="8" t="str">
        <f>"2107040224"</f>
        <v>2107040224</v>
      </c>
      <c r="C168" s="9">
        <v>0</v>
      </c>
      <c r="D168" s="9">
        <v>123</v>
      </c>
      <c r="E168" s="9" t="s">
        <v>7</v>
      </c>
    </row>
    <row r="169" ht="18.75" spans="1:5">
      <c r="A169" s="8" t="str">
        <f t="shared" si="5"/>
        <v>012020004</v>
      </c>
      <c r="B169" s="8" t="str">
        <f>"2107040227"</f>
        <v>2107040227</v>
      </c>
      <c r="C169" s="9">
        <v>0</v>
      </c>
      <c r="D169" s="9">
        <v>123</v>
      </c>
      <c r="E169" s="9" t="s">
        <v>7</v>
      </c>
    </row>
    <row r="170" ht="18.75" spans="1:5">
      <c r="A170" s="8" t="str">
        <f t="shared" si="5"/>
        <v>012020004</v>
      </c>
      <c r="B170" s="8" t="str">
        <f>"2107040229"</f>
        <v>2107040229</v>
      </c>
      <c r="C170" s="9">
        <v>0</v>
      </c>
      <c r="D170" s="9">
        <v>123</v>
      </c>
      <c r="E170" s="9" t="s">
        <v>7</v>
      </c>
    </row>
    <row r="171" ht="18.75" spans="1:5">
      <c r="A171" s="8" t="str">
        <f t="shared" si="5"/>
        <v>012020004</v>
      </c>
      <c r="B171" s="8" t="str">
        <f>"2107040302"</f>
        <v>2107040302</v>
      </c>
      <c r="C171" s="9">
        <v>0</v>
      </c>
      <c r="D171" s="9">
        <v>123</v>
      </c>
      <c r="E171" s="9" t="s">
        <v>7</v>
      </c>
    </row>
    <row r="172" ht="18.75" spans="1:5">
      <c r="A172" s="8" t="str">
        <f t="shared" si="5"/>
        <v>012020004</v>
      </c>
      <c r="B172" s="8" t="str">
        <f>"2107040303"</f>
        <v>2107040303</v>
      </c>
      <c r="C172" s="9">
        <v>0</v>
      </c>
      <c r="D172" s="9">
        <v>123</v>
      </c>
      <c r="E172" s="9" t="s">
        <v>7</v>
      </c>
    </row>
    <row r="173" ht="18.75" spans="1:5">
      <c r="A173" s="8" t="str">
        <f t="shared" si="5"/>
        <v>012020004</v>
      </c>
      <c r="B173" s="8" t="str">
        <f>"2107040305"</f>
        <v>2107040305</v>
      </c>
      <c r="C173" s="9">
        <v>0</v>
      </c>
      <c r="D173" s="9">
        <v>123</v>
      </c>
      <c r="E173" s="9" t="s">
        <v>7</v>
      </c>
    </row>
    <row r="174" ht="18.75" spans="1:5">
      <c r="A174" s="8" t="str">
        <f t="shared" si="5"/>
        <v>012020004</v>
      </c>
      <c r="B174" s="8" t="str">
        <f>"2107040310"</f>
        <v>2107040310</v>
      </c>
      <c r="C174" s="9">
        <v>0</v>
      </c>
      <c r="D174" s="9">
        <v>123</v>
      </c>
      <c r="E174" s="9" t="s">
        <v>7</v>
      </c>
    </row>
    <row r="175" ht="18.75" spans="1:5">
      <c r="A175" s="8" t="str">
        <f t="shared" si="5"/>
        <v>012020004</v>
      </c>
      <c r="B175" s="8" t="str">
        <f>"2107040311"</f>
        <v>2107040311</v>
      </c>
      <c r="C175" s="9">
        <v>0</v>
      </c>
      <c r="D175" s="9">
        <v>123</v>
      </c>
      <c r="E175" s="9" t="s">
        <v>7</v>
      </c>
    </row>
    <row r="176" ht="18.75" spans="1:5">
      <c r="A176" s="8" t="str">
        <f t="shared" si="5"/>
        <v>012020004</v>
      </c>
      <c r="B176" s="8" t="str">
        <f>"2107040314"</f>
        <v>2107040314</v>
      </c>
      <c r="C176" s="9">
        <v>0</v>
      </c>
      <c r="D176" s="9">
        <v>123</v>
      </c>
      <c r="E176" s="9" t="s">
        <v>7</v>
      </c>
    </row>
    <row r="177" ht="18.75" spans="1:5">
      <c r="A177" s="8" t="str">
        <f t="shared" si="5"/>
        <v>012020004</v>
      </c>
      <c r="B177" s="8" t="str">
        <f>"2107040323"</f>
        <v>2107040323</v>
      </c>
      <c r="C177" s="9">
        <v>0</v>
      </c>
      <c r="D177" s="9">
        <v>123</v>
      </c>
      <c r="E177" s="9" t="s">
        <v>7</v>
      </c>
    </row>
    <row r="178" ht="18.75" spans="1:5">
      <c r="A178" s="8" t="str">
        <f t="shared" si="5"/>
        <v>012020004</v>
      </c>
      <c r="B178" s="8" t="str">
        <f>"2107040325"</f>
        <v>2107040325</v>
      </c>
      <c r="C178" s="9">
        <v>0</v>
      </c>
      <c r="D178" s="9">
        <v>123</v>
      </c>
      <c r="E178" s="9" t="s">
        <v>7</v>
      </c>
    </row>
    <row r="179" ht="18.75" spans="1:5">
      <c r="A179" s="8" t="str">
        <f t="shared" si="5"/>
        <v>012020004</v>
      </c>
      <c r="B179" s="8" t="str">
        <f>"2107040326"</f>
        <v>2107040326</v>
      </c>
      <c r="C179" s="9">
        <v>0</v>
      </c>
      <c r="D179" s="9">
        <v>123</v>
      </c>
      <c r="E179" s="9" t="s">
        <v>7</v>
      </c>
    </row>
    <row r="180" ht="18.75" spans="1:5">
      <c r="A180" s="8" t="str">
        <f t="shared" si="5"/>
        <v>012020004</v>
      </c>
      <c r="B180" s="8" t="str">
        <f>"2107040327"</f>
        <v>2107040327</v>
      </c>
      <c r="C180" s="9">
        <v>0</v>
      </c>
      <c r="D180" s="9">
        <v>123</v>
      </c>
      <c r="E180" s="9" t="s">
        <v>7</v>
      </c>
    </row>
    <row r="181" ht="18.75" spans="1:5">
      <c r="A181" s="8" t="str">
        <f t="shared" si="5"/>
        <v>012020004</v>
      </c>
      <c r="B181" s="8" t="str">
        <f>"2107040401"</f>
        <v>2107040401</v>
      </c>
      <c r="C181" s="9">
        <v>0</v>
      </c>
      <c r="D181" s="9">
        <v>123</v>
      </c>
      <c r="E181" s="9" t="s">
        <v>7</v>
      </c>
    </row>
    <row r="182" ht="18.75" spans="1:5">
      <c r="A182" s="8" t="str">
        <f t="shared" si="5"/>
        <v>012020004</v>
      </c>
      <c r="B182" s="8" t="str">
        <f>"2107040402"</f>
        <v>2107040402</v>
      </c>
      <c r="C182" s="9">
        <v>0</v>
      </c>
      <c r="D182" s="9">
        <v>123</v>
      </c>
      <c r="E182" s="9" t="s">
        <v>7</v>
      </c>
    </row>
    <row r="183" ht="18.75" spans="1:5">
      <c r="A183" s="8" t="str">
        <f t="shared" si="5"/>
        <v>012020004</v>
      </c>
      <c r="B183" s="8" t="str">
        <f>"2107040404"</f>
        <v>2107040404</v>
      </c>
      <c r="C183" s="9">
        <v>0</v>
      </c>
      <c r="D183" s="9">
        <v>123</v>
      </c>
      <c r="E183" s="9" t="s">
        <v>7</v>
      </c>
    </row>
    <row r="184" ht="18.75" spans="1:5">
      <c r="A184" s="8" t="str">
        <f t="shared" si="5"/>
        <v>012020004</v>
      </c>
      <c r="B184" s="8" t="str">
        <f>"2107040406"</f>
        <v>2107040406</v>
      </c>
      <c r="C184" s="9">
        <v>0</v>
      </c>
      <c r="D184" s="9">
        <v>123</v>
      </c>
      <c r="E184" s="9" t="s">
        <v>7</v>
      </c>
    </row>
    <row r="185" ht="18.75" spans="1:5">
      <c r="A185" s="8" t="str">
        <f t="shared" si="5"/>
        <v>012020004</v>
      </c>
      <c r="B185" s="8" t="str">
        <f>"2107040408"</f>
        <v>2107040408</v>
      </c>
      <c r="C185" s="9">
        <v>0</v>
      </c>
      <c r="D185" s="9">
        <v>123</v>
      </c>
      <c r="E185" s="9" t="s">
        <v>7</v>
      </c>
    </row>
    <row r="186" ht="18.75" spans="1:5">
      <c r="A186" s="8" t="str">
        <f t="shared" si="5"/>
        <v>012020004</v>
      </c>
      <c r="B186" s="8" t="str">
        <f>"2107040410"</f>
        <v>2107040410</v>
      </c>
      <c r="C186" s="9">
        <v>0</v>
      </c>
      <c r="D186" s="9">
        <v>123</v>
      </c>
      <c r="E186" s="9" t="s">
        <v>7</v>
      </c>
    </row>
    <row r="187" ht="18.75" spans="1:5">
      <c r="A187" s="8" t="str">
        <f t="shared" si="5"/>
        <v>012020004</v>
      </c>
      <c r="B187" s="8" t="str">
        <f>"2107040411"</f>
        <v>2107040411</v>
      </c>
      <c r="C187" s="9">
        <v>0</v>
      </c>
      <c r="D187" s="9">
        <v>123</v>
      </c>
      <c r="E187" s="9" t="s">
        <v>7</v>
      </c>
    </row>
    <row r="188" ht="18.75" spans="1:5">
      <c r="A188" s="8" t="str">
        <f t="shared" si="5"/>
        <v>012020004</v>
      </c>
      <c r="B188" s="8" t="str">
        <f>"2107040412"</f>
        <v>2107040412</v>
      </c>
      <c r="C188" s="9">
        <v>0</v>
      </c>
      <c r="D188" s="9">
        <v>123</v>
      </c>
      <c r="E188" s="9" t="s">
        <v>7</v>
      </c>
    </row>
    <row r="189" ht="18.75" spans="1:5">
      <c r="A189" s="8" t="str">
        <f t="shared" si="5"/>
        <v>012020004</v>
      </c>
      <c r="B189" s="8" t="str">
        <f>"2107040414"</f>
        <v>2107040414</v>
      </c>
      <c r="C189" s="9">
        <v>0</v>
      </c>
      <c r="D189" s="9">
        <v>123</v>
      </c>
      <c r="E189" s="9" t="s">
        <v>7</v>
      </c>
    </row>
    <row r="190" ht="18.75" spans="1:5">
      <c r="A190" s="8" t="str">
        <f t="shared" si="5"/>
        <v>012020004</v>
      </c>
      <c r="B190" s="8" t="str">
        <f>"2107040415"</f>
        <v>2107040415</v>
      </c>
      <c r="C190" s="9">
        <v>0</v>
      </c>
      <c r="D190" s="9">
        <v>123</v>
      </c>
      <c r="E190" s="9" t="s">
        <v>7</v>
      </c>
    </row>
    <row r="191" ht="18.75" spans="1:5">
      <c r="A191" s="8" t="str">
        <f t="shared" si="5"/>
        <v>012020004</v>
      </c>
      <c r="B191" s="8" t="str">
        <f>"2107040417"</f>
        <v>2107040417</v>
      </c>
      <c r="C191" s="9">
        <v>0</v>
      </c>
      <c r="D191" s="9">
        <v>123</v>
      </c>
      <c r="E191" s="9" t="s">
        <v>7</v>
      </c>
    </row>
    <row r="192" ht="18.75" spans="1:5">
      <c r="A192" s="8" t="str">
        <f t="shared" si="5"/>
        <v>012020004</v>
      </c>
      <c r="B192" s="8" t="str">
        <f>"2107040418"</f>
        <v>2107040418</v>
      </c>
      <c r="C192" s="9">
        <v>0</v>
      </c>
      <c r="D192" s="9">
        <v>123</v>
      </c>
      <c r="E192" s="9" t="s">
        <v>7</v>
      </c>
    </row>
    <row r="193" ht="18.75" spans="1:5">
      <c r="A193" s="8" t="str">
        <f t="shared" si="5"/>
        <v>012020004</v>
      </c>
      <c r="B193" s="8" t="str">
        <f>"2107040422"</f>
        <v>2107040422</v>
      </c>
      <c r="C193" s="9">
        <v>0</v>
      </c>
      <c r="D193" s="9">
        <v>123</v>
      </c>
      <c r="E193" s="9" t="s">
        <v>7</v>
      </c>
    </row>
    <row r="194" ht="18.75" spans="1:5">
      <c r="A194" s="8" t="str">
        <f t="shared" si="5"/>
        <v>012020004</v>
      </c>
      <c r="B194" s="8" t="str">
        <f>"2107040424"</f>
        <v>2107040424</v>
      </c>
      <c r="C194" s="9">
        <v>0</v>
      </c>
      <c r="D194" s="9">
        <v>123</v>
      </c>
      <c r="E194" s="9" t="s">
        <v>7</v>
      </c>
    </row>
    <row r="195" ht="18.75" spans="1:5">
      <c r="A195" s="8" t="str">
        <f t="shared" si="5"/>
        <v>012020004</v>
      </c>
      <c r="B195" s="8" t="str">
        <f>"2107040426"</f>
        <v>2107040426</v>
      </c>
      <c r="C195" s="9">
        <v>0</v>
      </c>
      <c r="D195" s="9">
        <v>123</v>
      </c>
      <c r="E195" s="9" t="s">
        <v>7</v>
      </c>
    </row>
    <row r="196" ht="18.75" spans="1:5">
      <c r="A196" s="8" t="str">
        <f t="shared" si="5"/>
        <v>012020004</v>
      </c>
      <c r="B196" s="8" t="str">
        <f>"2107040427"</f>
        <v>2107040427</v>
      </c>
      <c r="C196" s="9">
        <v>0</v>
      </c>
      <c r="D196" s="9">
        <v>123</v>
      </c>
      <c r="E196" s="9" t="s">
        <v>7</v>
      </c>
    </row>
    <row r="197" ht="18.75" spans="1:5">
      <c r="A197" s="8" t="str">
        <f t="shared" si="5"/>
        <v>012020004</v>
      </c>
      <c r="B197" s="8" t="str">
        <f>"2107040428"</f>
        <v>2107040428</v>
      </c>
      <c r="C197" s="9">
        <v>0</v>
      </c>
      <c r="D197" s="9">
        <v>123</v>
      </c>
      <c r="E197" s="9" t="s">
        <v>7</v>
      </c>
    </row>
    <row r="198" ht="18.75" spans="1:5">
      <c r="A198" s="8" t="str">
        <f t="shared" si="5"/>
        <v>012020004</v>
      </c>
      <c r="B198" s="8" t="str">
        <f>"2107040429"</f>
        <v>2107040429</v>
      </c>
      <c r="C198" s="9">
        <v>0</v>
      </c>
      <c r="D198" s="9">
        <v>123</v>
      </c>
      <c r="E198" s="9" t="s">
        <v>7</v>
      </c>
    </row>
    <row r="199" ht="18.75" spans="1:5">
      <c r="A199" s="8" t="str">
        <f t="shared" si="5"/>
        <v>012020004</v>
      </c>
      <c r="B199" s="8" t="str">
        <f>"2107040501"</f>
        <v>2107040501</v>
      </c>
      <c r="C199" s="9">
        <v>0</v>
      </c>
      <c r="D199" s="9">
        <v>123</v>
      </c>
      <c r="E199" s="9" t="s">
        <v>7</v>
      </c>
    </row>
    <row r="200" ht="18.75" spans="1:5">
      <c r="A200" s="8" t="str">
        <f t="shared" si="5"/>
        <v>012020004</v>
      </c>
      <c r="B200" s="8" t="str">
        <f>"2107040506"</f>
        <v>2107040506</v>
      </c>
      <c r="C200" s="9">
        <v>0</v>
      </c>
      <c r="D200" s="9">
        <v>123</v>
      </c>
      <c r="E200" s="9" t="s">
        <v>7</v>
      </c>
    </row>
    <row r="201" ht="18.75" spans="1:5">
      <c r="A201" s="8" t="str">
        <f t="shared" si="5"/>
        <v>012020004</v>
      </c>
      <c r="B201" s="8" t="str">
        <f>"2107040507"</f>
        <v>2107040507</v>
      </c>
      <c r="C201" s="9">
        <v>0</v>
      </c>
      <c r="D201" s="9">
        <v>123</v>
      </c>
      <c r="E201" s="9" t="s">
        <v>7</v>
      </c>
    </row>
    <row r="202" ht="18.75" spans="1:5">
      <c r="A202" s="8" t="str">
        <f t="shared" si="5"/>
        <v>012020004</v>
      </c>
      <c r="B202" s="8" t="str">
        <f>"2107040512"</f>
        <v>2107040512</v>
      </c>
      <c r="C202" s="9">
        <v>0</v>
      </c>
      <c r="D202" s="9">
        <v>123</v>
      </c>
      <c r="E202" s="9" t="s">
        <v>7</v>
      </c>
    </row>
    <row r="203" ht="18.75" spans="1:5">
      <c r="A203" s="8" t="str">
        <f t="shared" si="5"/>
        <v>012020004</v>
      </c>
      <c r="B203" s="8" t="str">
        <f>"2107040514"</f>
        <v>2107040514</v>
      </c>
      <c r="C203" s="9">
        <v>0</v>
      </c>
      <c r="D203" s="9">
        <v>123</v>
      </c>
      <c r="E203" s="9" t="s">
        <v>7</v>
      </c>
    </row>
    <row r="204" ht="18.75" spans="1:5">
      <c r="A204" s="8" t="str">
        <f t="shared" si="5"/>
        <v>012020004</v>
      </c>
      <c r="B204" s="8" t="str">
        <f>"2107040515"</f>
        <v>2107040515</v>
      </c>
      <c r="C204" s="9">
        <v>0</v>
      </c>
      <c r="D204" s="9">
        <v>123</v>
      </c>
      <c r="E204" s="9" t="s">
        <v>7</v>
      </c>
    </row>
    <row r="205" ht="18.75" spans="1:5">
      <c r="A205" s="8" t="str">
        <f t="shared" si="5"/>
        <v>012020004</v>
      </c>
      <c r="B205" s="8" t="str">
        <f>"2107040517"</f>
        <v>2107040517</v>
      </c>
      <c r="C205" s="9">
        <v>0</v>
      </c>
      <c r="D205" s="9">
        <v>123</v>
      </c>
      <c r="E205" s="9" t="s">
        <v>7</v>
      </c>
    </row>
    <row r="206" ht="18.75" spans="1:5">
      <c r="A206" s="8" t="str">
        <f t="shared" si="5"/>
        <v>012020004</v>
      </c>
      <c r="B206" s="8" t="str">
        <f>"2107040518"</f>
        <v>2107040518</v>
      </c>
      <c r="C206" s="9">
        <v>0</v>
      </c>
      <c r="D206" s="9">
        <v>123</v>
      </c>
      <c r="E206" s="9" t="s">
        <v>7</v>
      </c>
    </row>
    <row r="207" ht="18.75" spans="1:5">
      <c r="A207" s="8" t="str">
        <f t="shared" si="5"/>
        <v>012020004</v>
      </c>
      <c r="B207" s="8" t="str">
        <f>"2107040519"</f>
        <v>2107040519</v>
      </c>
      <c r="C207" s="9">
        <v>0</v>
      </c>
      <c r="D207" s="9">
        <v>123</v>
      </c>
      <c r="E207" s="9" t="s">
        <v>7</v>
      </c>
    </row>
    <row r="208" ht="18.75" spans="1:5">
      <c r="A208" s="8" t="str">
        <f t="shared" si="5"/>
        <v>012020004</v>
      </c>
      <c r="B208" s="8" t="str">
        <f>"2107040529"</f>
        <v>2107040529</v>
      </c>
      <c r="C208" s="9">
        <v>0</v>
      </c>
      <c r="D208" s="9">
        <v>123</v>
      </c>
      <c r="E208" s="9" t="s">
        <v>7</v>
      </c>
    </row>
    <row r="209" ht="18.75" spans="1:5">
      <c r="A209" s="8" t="str">
        <f t="shared" si="5"/>
        <v>012020004</v>
      </c>
      <c r="B209" s="8" t="str">
        <f>"2107040602"</f>
        <v>2107040602</v>
      </c>
      <c r="C209" s="9">
        <v>0</v>
      </c>
      <c r="D209" s="9">
        <v>123</v>
      </c>
      <c r="E209" s="9" t="s">
        <v>7</v>
      </c>
    </row>
    <row r="210" ht="18.75" spans="1:5">
      <c r="A210" s="8" t="str">
        <f t="shared" si="5"/>
        <v>012020004</v>
      </c>
      <c r="B210" s="8" t="str">
        <f>"2107040603"</f>
        <v>2107040603</v>
      </c>
      <c r="C210" s="9">
        <v>0</v>
      </c>
      <c r="D210" s="9">
        <v>123</v>
      </c>
      <c r="E210" s="9" t="s">
        <v>7</v>
      </c>
    </row>
    <row r="211" ht="18.75" spans="1:5">
      <c r="A211" s="8" t="str">
        <f t="shared" si="5"/>
        <v>012020004</v>
      </c>
      <c r="B211" s="8" t="str">
        <f>"2107040606"</f>
        <v>2107040606</v>
      </c>
      <c r="C211" s="9">
        <v>0</v>
      </c>
      <c r="D211" s="9">
        <v>123</v>
      </c>
      <c r="E211" s="9" t="s">
        <v>7</v>
      </c>
    </row>
    <row r="212" ht="18.75" spans="1:5">
      <c r="A212" s="8" t="str">
        <f t="shared" si="5"/>
        <v>012020004</v>
      </c>
      <c r="B212" s="8" t="str">
        <f>"2107040610"</f>
        <v>2107040610</v>
      </c>
      <c r="C212" s="9">
        <v>0</v>
      </c>
      <c r="D212" s="9">
        <v>123</v>
      </c>
      <c r="E212" s="9" t="s">
        <v>7</v>
      </c>
    </row>
    <row r="213" ht="18.75" spans="1:5">
      <c r="A213" s="8" t="str">
        <f t="shared" si="5"/>
        <v>012020004</v>
      </c>
      <c r="B213" s="8" t="str">
        <f>"2107040613"</f>
        <v>2107040613</v>
      </c>
      <c r="C213" s="9">
        <v>0</v>
      </c>
      <c r="D213" s="9">
        <v>123</v>
      </c>
      <c r="E213" s="9" t="s">
        <v>7</v>
      </c>
    </row>
    <row r="214" ht="18.75" spans="1:5">
      <c r="A214" s="8" t="str">
        <f t="shared" si="5"/>
        <v>012020004</v>
      </c>
      <c r="B214" s="8" t="str">
        <f>"2107040617"</f>
        <v>2107040617</v>
      </c>
      <c r="C214" s="9">
        <v>0</v>
      </c>
      <c r="D214" s="9">
        <v>123</v>
      </c>
      <c r="E214" s="9" t="s">
        <v>7</v>
      </c>
    </row>
    <row r="215" ht="18.75" spans="1:5">
      <c r="A215" s="8" t="str">
        <f t="shared" si="5"/>
        <v>012020004</v>
      </c>
      <c r="B215" s="8" t="str">
        <f>"2107040618"</f>
        <v>2107040618</v>
      </c>
      <c r="C215" s="9">
        <v>0</v>
      </c>
      <c r="D215" s="9">
        <v>123</v>
      </c>
      <c r="E215" s="9" t="s">
        <v>7</v>
      </c>
    </row>
    <row r="216" ht="18.75" spans="1:5">
      <c r="A216" s="8" t="str">
        <f t="shared" si="5"/>
        <v>012020004</v>
      </c>
      <c r="B216" s="8" t="str">
        <f>"2107040619"</f>
        <v>2107040619</v>
      </c>
      <c r="C216" s="9">
        <v>0</v>
      </c>
      <c r="D216" s="9">
        <v>123</v>
      </c>
      <c r="E216" s="9" t="s">
        <v>7</v>
      </c>
    </row>
    <row r="217" ht="18.75" spans="1:5">
      <c r="A217" s="8" t="str">
        <f t="shared" si="5"/>
        <v>012020004</v>
      </c>
      <c r="B217" s="8" t="str">
        <f>"2107040621"</f>
        <v>2107040621</v>
      </c>
      <c r="C217" s="9">
        <v>0</v>
      </c>
      <c r="D217" s="9">
        <v>123</v>
      </c>
      <c r="E217" s="9" t="s">
        <v>7</v>
      </c>
    </row>
    <row r="218" ht="18.75" spans="1:5">
      <c r="A218" s="8" t="str">
        <f t="shared" si="5"/>
        <v>012020004</v>
      </c>
      <c r="B218" s="8" t="str">
        <f>"2107040622"</f>
        <v>2107040622</v>
      </c>
      <c r="C218" s="9">
        <v>0</v>
      </c>
      <c r="D218" s="9">
        <v>123</v>
      </c>
      <c r="E218" s="9" t="s">
        <v>7</v>
      </c>
    </row>
    <row r="219" ht="18.75" spans="1:5">
      <c r="A219" s="8" t="str">
        <f t="shared" si="5"/>
        <v>012020004</v>
      </c>
      <c r="B219" s="8" t="str">
        <f>"2107040624"</f>
        <v>2107040624</v>
      </c>
      <c r="C219" s="9">
        <v>0</v>
      </c>
      <c r="D219" s="9">
        <v>123</v>
      </c>
      <c r="E219" s="9" t="s">
        <v>7</v>
      </c>
    </row>
    <row r="220" ht="18.75" spans="1:5">
      <c r="A220" s="8" t="str">
        <f t="shared" ref="A220:A237" si="6">"012020004"</f>
        <v>012020004</v>
      </c>
      <c r="B220" s="8" t="str">
        <f>"2107040627"</f>
        <v>2107040627</v>
      </c>
      <c r="C220" s="9">
        <v>0</v>
      </c>
      <c r="D220" s="9">
        <v>123</v>
      </c>
      <c r="E220" s="9" t="s">
        <v>7</v>
      </c>
    </row>
    <row r="221" ht="18.75" spans="1:5">
      <c r="A221" s="8" t="str">
        <f t="shared" si="6"/>
        <v>012020004</v>
      </c>
      <c r="B221" s="8" t="str">
        <f>"2107040629"</f>
        <v>2107040629</v>
      </c>
      <c r="C221" s="9">
        <v>0</v>
      </c>
      <c r="D221" s="9">
        <v>123</v>
      </c>
      <c r="E221" s="9" t="s">
        <v>7</v>
      </c>
    </row>
    <row r="222" ht="18.75" spans="1:5">
      <c r="A222" s="8" t="str">
        <f t="shared" si="6"/>
        <v>012020004</v>
      </c>
      <c r="B222" s="8" t="str">
        <f>"2107040705"</f>
        <v>2107040705</v>
      </c>
      <c r="C222" s="9">
        <v>0</v>
      </c>
      <c r="D222" s="9">
        <v>123</v>
      </c>
      <c r="E222" s="9" t="s">
        <v>7</v>
      </c>
    </row>
    <row r="223" ht="18.75" spans="1:5">
      <c r="A223" s="8" t="str">
        <f t="shared" si="6"/>
        <v>012020004</v>
      </c>
      <c r="B223" s="8" t="str">
        <f>"2107040706"</f>
        <v>2107040706</v>
      </c>
      <c r="C223" s="9">
        <v>0</v>
      </c>
      <c r="D223" s="9">
        <v>123</v>
      </c>
      <c r="E223" s="9" t="s">
        <v>7</v>
      </c>
    </row>
    <row r="224" ht="18.75" spans="1:5">
      <c r="A224" s="8" t="str">
        <f t="shared" si="6"/>
        <v>012020004</v>
      </c>
      <c r="B224" s="8" t="str">
        <f>"2107040710"</f>
        <v>2107040710</v>
      </c>
      <c r="C224" s="9">
        <v>0</v>
      </c>
      <c r="D224" s="9">
        <v>123</v>
      </c>
      <c r="E224" s="9" t="s">
        <v>7</v>
      </c>
    </row>
    <row r="225" ht="18.75" spans="1:5">
      <c r="A225" s="8" t="str">
        <f t="shared" si="6"/>
        <v>012020004</v>
      </c>
      <c r="B225" s="8" t="str">
        <f>"2107040713"</f>
        <v>2107040713</v>
      </c>
      <c r="C225" s="9">
        <v>0</v>
      </c>
      <c r="D225" s="9">
        <v>123</v>
      </c>
      <c r="E225" s="9" t="s">
        <v>7</v>
      </c>
    </row>
    <row r="226" ht="18.75" spans="1:5">
      <c r="A226" s="8" t="str">
        <f t="shared" si="6"/>
        <v>012020004</v>
      </c>
      <c r="B226" s="8" t="str">
        <f>"2107040715"</f>
        <v>2107040715</v>
      </c>
      <c r="C226" s="9">
        <v>0</v>
      </c>
      <c r="D226" s="9">
        <v>123</v>
      </c>
      <c r="E226" s="9" t="s">
        <v>7</v>
      </c>
    </row>
    <row r="227" ht="18.75" spans="1:5">
      <c r="A227" s="8" t="str">
        <f t="shared" si="6"/>
        <v>012020004</v>
      </c>
      <c r="B227" s="8" t="str">
        <f>"2107040716"</f>
        <v>2107040716</v>
      </c>
      <c r="C227" s="9">
        <v>0</v>
      </c>
      <c r="D227" s="9">
        <v>123</v>
      </c>
      <c r="E227" s="9" t="s">
        <v>7</v>
      </c>
    </row>
    <row r="228" ht="18.75" spans="1:5">
      <c r="A228" s="8" t="str">
        <f t="shared" si="6"/>
        <v>012020004</v>
      </c>
      <c r="B228" s="8" t="str">
        <f>"2107040720"</f>
        <v>2107040720</v>
      </c>
      <c r="C228" s="9">
        <v>0</v>
      </c>
      <c r="D228" s="9">
        <v>123</v>
      </c>
      <c r="E228" s="9" t="s">
        <v>7</v>
      </c>
    </row>
    <row r="229" ht="18.75" spans="1:5">
      <c r="A229" s="8" t="str">
        <f t="shared" si="6"/>
        <v>012020004</v>
      </c>
      <c r="B229" s="8" t="str">
        <f>"2107040722"</f>
        <v>2107040722</v>
      </c>
      <c r="C229" s="9">
        <v>0</v>
      </c>
      <c r="D229" s="9">
        <v>123</v>
      </c>
      <c r="E229" s="9" t="s">
        <v>7</v>
      </c>
    </row>
    <row r="230" ht="18.75" spans="1:5">
      <c r="A230" s="8" t="str">
        <f t="shared" si="6"/>
        <v>012020004</v>
      </c>
      <c r="B230" s="8" t="str">
        <f>"2107040723"</f>
        <v>2107040723</v>
      </c>
      <c r="C230" s="9">
        <v>0</v>
      </c>
      <c r="D230" s="9">
        <v>123</v>
      </c>
      <c r="E230" s="9" t="s">
        <v>7</v>
      </c>
    </row>
    <row r="231" ht="18.75" spans="1:5">
      <c r="A231" s="8" t="str">
        <f t="shared" si="6"/>
        <v>012020004</v>
      </c>
      <c r="B231" s="8" t="str">
        <f>"2107040727"</f>
        <v>2107040727</v>
      </c>
      <c r="C231" s="9">
        <v>0</v>
      </c>
      <c r="D231" s="9">
        <v>123</v>
      </c>
      <c r="E231" s="9" t="s">
        <v>7</v>
      </c>
    </row>
    <row r="232" ht="18.75" spans="1:5">
      <c r="A232" s="8" t="str">
        <f t="shared" si="6"/>
        <v>012020004</v>
      </c>
      <c r="B232" s="8" t="str">
        <f>"2107040730"</f>
        <v>2107040730</v>
      </c>
      <c r="C232" s="9">
        <v>0</v>
      </c>
      <c r="D232" s="9">
        <v>123</v>
      </c>
      <c r="E232" s="9" t="s">
        <v>7</v>
      </c>
    </row>
    <row r="233" ht="18.75" spans="1:5">
      <c r="A233" s="8" t="str">
        <f t="shared" si="6"/>
        <v>012020004</v>
      </c>
      <c r="B233" s="8" t="str">
        <f>"2107040803"</f>
        <v>2107040803</v>
      </c>
      <c r="C233" s="9">
        <v>0</v>
      </c>
      <c r="D233" s="9">
        <v>123</v>
      </c>
      <c r="E233" s="9" t="s">
        <v>7</v>
      </c>
    </row>
    <row r="234" ht="18.75" spans="1:5">
      <c r="A234" s="8" t="str">
        <f t="shared" si="6"/>
        <v>012020004</v>
      </c>
      <c r="B234" s="8" t="str">
        <f>"2107040806"</f>
        <v>2107040806</v>
      </c>
      <c r="C234" s="9">
        <v>0</v>
      </c>
      <c r="D234" s="9">
        <v>123</v>
      </c>
      <c r="E234" s="9" t="s">
        <v>7</v>
      </c>
    </row>
    <row r="235" ht="18.75" spans="1:5">
      <c r="A235" s="8" t="str">
        <f t="shared" si="6"/>
        <v>012020004</v>
      </c>
      <c r="B235" s="8" t="str">
        <f>"2107040814"</f>
        <v>2107040814</v>
      </c>
      <c r="C235" s="9">
        <v>0</v>
      </c>
      <c r="D235" s="9">
        <v>123</v>
      </c>
      <c r="E235" s="9" t="s">
        <v>7</v>
      </c>
    </row>
    <row r="236" ht="18.75" spans="1:5">
      <c r="A236" s="8" t="str">
        <f t="shared" si="6"/>
        <v>012020004</v>
      </c>
      <c r="B236" s="8" t="str">
        <f>"2107040821"</f>
        <v>2107040821</v>
      </c>
      <c r="C236" s="9">
        <v>0</v>
      </c>
      <c r="D236" s="9">
        <v>123</v>
      </c>
      <c r="E236" s="9" t="s">
        <v>7</v>
      </c>
    </row>
    <row r="237" ht="18.75" spans="1:5">
      <c r="A237" s="8" t="str">
        <f t="shared" si="6"/>
        <v>012020004</v>
      </c>
      <c r="B237" s="8" t="str">
        <f>"2107040824"</f>
        <v>2107040824</v>
      </c>
      <c r="C237" s="9">
        <v>0</v>
      </c>
      <c r="D237" s="9">
        <v>123</v>
      </c>
      <c r="E237" s="9" t="s">
        <v>7</v>
      </c>
    </row>
    <row r="238" ht="18.75" spans="1:5">
      <c r="A238" s="8" t="str">
        <f t="shared" ref="A238:A252" si="7">"012020005"</f>
        <v>012020005</v>
      </c>
      <c r="B238" s="8" t="str">
        <f>"2107040905"</f>
        <v>2107040905</v>
      </c>
      <c r="C238" s="9">
        <v>66</v>
      </c>
      <c r="D238" s="9">
        <v>1</v>
      </c>
      <c r="E238" s="9"/>
    </row>
    <row r="239" ht="18.75" spans="1:5">
      <c r="A239" s="8" t="str">
        <f t="shared" si="7"/>
        <v>012020005</v>
      </c>
      <c r="B239" s="8" t="str">
        <f>"2107040907"</f>
        <v>2107040907</v>
      </c>
      <c r="C239" s="9">
        <v>66</v>
      </c>
      <c r="D239" s="9">
        <v>1</v>
      </c>
      <c r="E239" s="9"/>
    </row>
    <row r="240" ht="18.75" spans="1:5">
      <c r="A240" s="8" t="str">
        <f t="shared" si="7"/>
        <v>012020005</v>
      </c>
      <c r="B240" s="8" t="str">
        <f>"2107040829"</f>
        <v>2107040829</v>
      </c>
      <c r="C240" s="9">
        <v>65.5</v>
      </c>
      <c r="D240" s="9">
        <v>3</v>
      </c>
      <c r="E240" s="9"/>
    </row>
    <row r="241" ht="18.75" spans="1:5">
      <c r="A241" s="8" t="str">
        <f t="shared" si="7"/>
        <v>012020005</v>
      </c>
      <c r="B241" s="8" t="str">
        <f>"2107040904"</f>
        <v>2107040904</v>
      </c>
      <c r="C241" s="9">
        <v>64.3</v>
      </c>
      <c r="D241" s="9">
        <v>4</v>
      </c>
      <c r="E241" s="9"/>
    </row>
    <row r="242" ht="18.75" spans="1:5">
      <c r="A242" s="8" t="str">
        <f t="shared" si="7"/>
        <v>012020005</v>
      </c>
      <c r="B242" s="8" t="str">
        <f>"2107040908"</f>
        <v>2107040908</v>
      </c>
      <c r="C242" s="9">
        <v>63</v>
      </c>
      <c r="D242" s="9">
        <v>5</v>
      </c>
      <c r="E242" s="9"/>
    </row>
    <row r="243" ht="18.75" spans="1:5">
      <c r="A243" s="8" t="str">
        <f t="shared" si="7"/>
        <v>012020005</v>
      </c>
      <c r="B243" s="8" t="str">
        <f>"2107040901"</f>
        <v>2107040901</v>
      </c>
      <c r="C243" s="9">
        <v>60.6</v>
      </c>
      <c r="D243" s="9">
        <v>6</v>
      </c>
      <c r="E243" s="9"/>
    </row>
    <row r="244" ht="18.75" spans="1:5">
      <c r="A244" s="8" t="str">
        <f t="shared" si="7"/>
        <v>012020005</v>
      </c>
      <c r="B244" s="8" t="str">
        <f>"2107040826"</f>
        <v>2107040826</v>
      </c>
      <c r="C244" s="9">
        <v>59.3</v>
      </c>
      <c r="D244" s="9">
        <v>7</v>
      </c>
      <c r="E244" s="9"/>
    </row>
    <row r="245" ht="18.75" spans="1:5">
      <c r="A245" s="8" t="str">
        <f t="shared" si="7"/>
        <v>012020005</v>
      </c>
      <c r="B245" s="8" t="str">
        <f>"2107040906"</f>
        <v>2107040906</v>
      </c>
      <c r="C245" s="9">
        <v>58.5</v>
      </c>
      <c r="D245" s="9">
        <v>8</v>
      </c>
      <c r="E245" s="9"/>
    </row>
    <row r="246" ht="18.75" spans="1:5">
      <c r="A246" s="8" t="str">
        <f t="shared" si="7"/>
        <v>012020005</v>
      </c>
      <c r="B246" s="8" t="str">
        <f>"2107040825"</f>
        <v>2107040825</v>
      </c>
      <c r="C246" s="9">
        <v>58.2</v>
      </c>
      <c r="D246" s="9">
        <v>9</v>
      </c>
      <c r="E246" s="9"/>
    </row>
    <row r="247" ht="18.75" spans="1:5">
      <c r="A247" s="8" t="str">
        <f t="shared" si="7"/>
        <v>012020005</v>
      </c>
      <c r="B247" s="8" t="str">
        <f>"2107040830"</f>
        <v>2107040830</v>
      </c>
      <c r="C247" s="9">
        <v>56.4</v>
      </c>
      <c r="D247" s="9">
        <v>10</v>
      </c>
      <c r="E247" s="9"/>
    </row>
    <row r="248" ht="18.75" spans="1:5">
      <c r="A248" s="8" t="str">
        <f t="shared" si="7"/>
        <v>012020005</v>
      </c>
      <c r="B248" s="8" t="str">
        <f>"2107040909"</f>
        <v>2107040909</v>
      </c>
      <c r="C248" s="9">
        <v>55.5</v>
      </c>
      <c r="D248" s="9">
        <v>11</v>
      </c>
      <c r="E248" s="9"/>
    </row>
    <row r="249" ht="18.75" spans="1:5">
      <c r="A249" s="8" t="str">
        <f t="shared" si="7"/>
        <v>012020005</v>
      </c>
      <c r="B249" s="8" t="str">
        <f>"2107040827"</f>
        <v>2107040827</v>
      </c>
      <c r="C249" s="9">
        <v>0</v>
      </c>
      <c r="D249" s="9">
        <v>12</v>
      </c>
      <c r="E249" s="9" t="s">
        <v>7</v>
      </c>
    </row>
    <row r="250" ht="18.75" spans="1:5">
      <c r="A250" s="8" t="str">
        <f t="shared" si="7"/>
        <v>012020005</v>
      </c>
      <c r="B250" s="8" t="str">
        <f>"2107040828"</f>
        <v>2107040828</v>
      </c>
      <c r="C250" s="9">
        <v>0</v>
      </c>
      <c r="D250" s="9">
        <v>12</v>
      </c>
      <c r="E250" s="9" t="s">
        <v>7</v>
      </c>
    </row>
    <row r="251" ht="18.75" spans="1:5">
      <c r="A251" s="8" t="str">
        <f t="shared" si="7"/>
        <v>012020005</v>
      </c>
      <c r="B251" s="8" t="str">
        <f>"2107040902"</f>
        <v>2107040902</v>
      </c>
      <c r="C251" s="9">
        <v>0</v>
      </c>
      <c r="D251" s="9">
        <v>12</v>
      </c>
      <c r="E251" s="9" t="s">
        <v>7</v>
      </c>
    </row>
    <row r="252" ht="18.75" spans="1:5">
      <c r="A252" s="8" t="str">
        <f t="shared" si="7"/>
        <v>012020005</v>
      </c>
      <c r="B252" s="8" t="str">
        <f>"2107040903"</f>
        <v>2107040903</v>
      </c>
      <c r="C252" s="9">
        <v>0</v>
      </c>
      <c r="D252" s="9">
        <v>12</v>
      </c>
      <c r="E252" s="9" t="s">
        <v>7</v>
      </c>
    </row>
    <row r="253" ht="18.75" spans="1:5">
      <c r="A253" s="8" t="str">
        <f t="shared" ref="A253:A271" si="8">"012020006"</f>
        <v>012020006</v>
      </c>
      <c r="B253" s="8" t="str">
        <f>"2107040910"</f>
        <v>2107040910</v>
      </c>
      <c r="C253" s="9">
        <v>72.5</v>
      </c>
      <c r="D253" s="9">
        <v>1</v>
      </c>
      <c r="E253" s="9"/>
    </row>
    <row r="254" ht="18.75" spans="1:5">
      <c r="A254" s="8" t="str">
        <f t="shared" si="8"/>
        <v>012020006</v>
      </c>
      <c r="B254" s="8" t="str">
        <f>"2107040914"</f>
        <v>2107040914</v>
      </c>
      <c r="C254" s="9">
        <v>72.3</v>
      </c>
      <c r="D254" s="9">
        <v>2</v>
      </c>
      <c r="E254" s="9"/>
    </row>
    <row r="255" ht="18.75" spans="1:5">
      <c r="A255" s="8" t="str">
        <f t="shared" si="8"/>
        <v>012020006</v>
      </c>
      <c r="B255" s="8" t="str">
        <f>"2107040919"</f>
        <v>2107040919</v>
      </c>
      <c r="C255" s="9">
        <v>69.8</v>
      </c>
      <c r="D255" s="9">
        <v>3</v>
      </c>
      <c r="E255" s="9"/>
    </row>
    <row r="256" ht="18.75" spans="1:5">
      <c r="A256" s="8" t="str">
        <f t="shared" si="8"/>
        <v>012020006</v>
      </c>
      <c r="B256" s="8" t="str">
        <f>"2107040913"</f>
        <v>2107040913</v>
      </c>
      <c r="C256" s="9">
        <v>69.2</v>
      </c>
      <c r="D256" s="9">
        <v>4</v>
      </c>
      <c r="E256" s="9"/>
    </row>
    <row r="257" ht="18.75" spans="1:5">
      <c r="A257" s="8" t="str">
        <f t="shared" si="8"/>
        <v>012020006</v>
      </c>
      <c r="B257" s="8" t="str">
        <f>"2107040921"</f>
        <v>2107040921</v>
      </c>
      <c r="C257" s="9">
        <v>67.7</v>
      </c>
      <c r="D257" s="9">
        <v>5</v>
      </c>
      <c r="E257" s="9"/>
    </row>
    <row r="258" ht="18.75" spans="1:5">
      <c r="A258" s="8" t="str">
        <f t="shared" si="8"/>
        <v>012020006</v>
      </c>
      <c r="B258" s="8" t="str">
        <f>"2107040925"</f>
        <v>2107040925</v>
      </c>
      <c r="C258" s="9">
        <v>66.2</v>
      </c>
      <c r="D258" s="9">
        <v>6</v>
      </c>
      <c r="E258" s="9"/>
    </row>
    <row r="259" ht="18.75" spans="1:5">
      <c r="A259" s="8" t="str">
        <f t="shared" si="8"/>
        <v>012020006</v>
      </c>
      <c r="B259" s="8" t="str">
        <f>"2107040915"</f>
        <v>2107040915</v>
      </c>
      <c r="C259" s="9">
        <v>64.8</v>
      </c>
      <c r="D259" s="9">
        <v>7</v>
      </c>
      <c r="E259" s="9"/>
    </row>
    <row r="260" ht="18.75" spans="1:5">
      <c r="A260" s="8" t="str">
        <f t="shared" si="8"/>
        <v>012020006</v>
      </c>
      <c r="B260" s="8" t="str">
        <f>"2107040911"</f>
        <v>2107040911</v>
      </c>
      <c r="C260" s="9">
        <v>64.1</v>
      </c>
      <c r="D260" s="9">
        <v>8</v>
      </c>
      <c r="E260" s="9"/>
    </row>
    <row r="261" ht="18.75" spans="1:5">
      <c r="A261" s="8" t="str">
        <f t="shared" si="8"/>
        <v>012020006</v>
      </c>
      <c r="B261" s="8" t="str">
        <f>"2107040926"</f>
        <v>2107040926</v>
      </c>
      <c r="C261" s="9">
        <v>63.6</v>
      </c>
      <c r="D261" s="9">
        <v>9</v>
      </c>
      <c r="E261" s="9"/>
    </row>
    <row r="262" ht="18.75" spans="1:5">
      <c r="A262" s="8" t="str">
        <f t="shared" si="8"/>
        <v>012020006</v>
      </c>
      <c r="B262" s="8" t="str">
        <f>"2107040927"</f>
        <v>2107040927</v>
      </c>
      <c r="C262" s="9">
        <v>63.6</v>
      </c>
      <c r="D262" s="9">
        <v>9</v>
      </c>
      <c r="E262" s="9"/>
    </row>
    <row r="263" ht="18.75" spans="1:5">
      <c r="A263" s="8" t="str">
        <f t="shared" si="8"/>
        <v>012020006</v>
      </c>
      <c r="B263" s="8" t="str">
        <f>"2107040917"</f>
        <v>2107040917</v>
      </c>
      <c r="C263" s="9">
        <v>50.5</v>
      </c>
      <c r="D263" s="9">
        <v>11</v>
      </c>
      <c r="E263" s="9"/>
    </row>
    <row r="264" ht="18.75" spans="1:5">
      <c r="A264" s="8" t="str">
        <f t="shared" si="8"/>
        <v>012020006</v>
      </c>
      <c r="B264" s="8" t="str">
        <f>"2107040912"</f>
        <v>2107040912</v>
      </c>
      <c r="C264" s="9">
        <v>0</v>
      </c>
      <c r="D264" s="9">
        <v>12</v>
      </c>
      <c r="E264" s="9" t="s">
        <v>7</v>
      </c>
    </row>
    <row r="265" ht="18.75" spans="1:5">
      <c r="A265" s="8" t="str">
        <f t="shared" si="8"/>
        <v>012020006</v>
      </c>
      <c r="B265" s="8" t="str">
        <f>"2107040916"</f>
        <v>2107040916</v>
      </c>
      <c r="C265" s="9">
        <v>0</v>
      </c>
      <c r="D265" s="9">
        <v>12</v>
      </c>
      <c r="E265" s="9" t="s">
        <v>7</v>
      </c>
    </row>
    <row r="266" ht="18.75" spans="1:5">
      <c r="A266" s="8" t="str">
        <f t="shared" si="8"/>
        <v>012020006</v>
      </c>
      <c r="B266" s="8" t="str">
        <f>"2107040918"</f>
        <v>2107040918</v>
      </c>
      <c r="C266" s="9">
        <v>0</v>
      </c>
      <c r="D266" s="9">
        <v>12</v>
      </c>
      <c r="E266" s="9" t="s">
        <v>7</v>
      </c>
    </row>
    <row r="267" ht="18.75" spans="1:5">
      <c r="A267" s="8" t="str">
        <f t="shared" si="8"/>
        <v>012020006</v>
      </c>
      <c r="B267" s="8" t="str">
        <f>"2107040920"</f>
        <v>2107040920</v>
      </c>
      <c r="C267" s="9">
        <v>0</v>
      </c>
      <c r="D267" s="9">
        <v>12</v>
      </c>
      <c r="E267" s="9" t="s">
        <v>7</v>
      </c>
    </row>
    <row r="268" ht="18.75" spans="1:5">
      <c r="A268" s="8" t="str">
        <f t="shared" si="8"/>
        <v>012020006</v>
      </c>
      <c r="B268" s="8" t="str">
        <f>"2107040922"</f>
        <v>2107040922</v>
      </c>
      <c r="C268" s="9">
        <v>0</v>
      </c>
      <c r="D268" s="9">
        <v>12</v>
      </c>
      <c r="E268" s="9" t="s">
        <v>7</v>
      </c>
    </row>
    <row r="269" ht="18.75" spans="1:5">
      <c r="A269" s="8" t="str">
        <f t="shared" si="8"/>
        <v>012020006</v>
      </c>
      <c r="B269" s="8" t="str">
        <f>"2107040923"</f>
        <v>2107040923</v>
      </c>
      <c r="C269" s="9">
        <v>0</v>
      </c>
      <c r="D269" s="9">
        <v>12</v>
      </c>
      <c r="E269" s="9" t="s">
        <v>7</v>
      </c>
    </row>
    <row r="270" ht="18.75" spans="1:5">
      <c r="A270" s="8" t="str">
        <f t="shared" si="8"/>
        <v>012020006</v>
      </c>
      <c r="B270" s="8" t="str">
        <f>"2107040924"</f>
        <v>2107040924</v>
      </c>
      <c r="C270" s="9">
        <v>0</v>
      </c>
      <c r="D270" s="9">
        <v>12</v>
      </c>
      <c r="E270" s="9" t="s">
        <v>7</v>
      </c>
    </row>
    <row r="271" ht="18.75" spans="1:5">
      <c r="A271" s="8" t="str">
        <f t="shared" si="8"/>
        <v>012020006</v>
      </c>
      <c r="B271" s="8" t="str">
        <f>"2107040928"</f>
        <v>2107040928</v>
      </c>
      <c r="C271" s="9">
        <v>0</v>
      </c>
      <c r="D271" s="9">
        <v>12</v>
      </c>
      <c r="E271" s="9" t="s">
        <v>7</v>
      </c>
    </row>
    <row r="272" ht="18.75" spans="1:5">
      <c r="A272" s="8" t="str">
        <f t="shared" ref="A272:A289" si="9">"012020007"</f>
        <v>012020007</v>
      </c>
      <c r="B272" s="8" t="str">
        <f>"2107040930"</f>
        <v>2107040930</v>
      </c>
      <c r="C272" s="9">
        <v>71.5</v>
      </c>
      <c r="D272" s="9">
        <v>1</v>
      </c>
      <c r="E272" s="9"/>
    </row>
    <row r="273" ht="18.75" spans="1:5">
      <c r="A273" s="8" t="str">
        <f t="shared" si="9"/>
        <v>012020007</v>
      </c>
      <c r="B273" s="8" t="str">
        <f>"2107041012"</f>
        <v>2107041012</v>
      </c>
      <c r="C273" s="9">
        <v>67.8</v>
      </c>
      <c r="D273" s="9">
        <v>2</v>
      </c>
      <c r="E273" s="9"/>
    </row>
    <row r="274" ht="18.75" spans="1:5">
      <c r="A274" s="8" t="str">
        <f t="shared" si="9"/>
        <v>012020007</v>
      </c>
      <c r="B274" s="8" t="str">
        <f>"2107041003"</f>
        <v>2107041003</v>
      </c>
      <c r="C274" s="9">
        <v>66.6</v>
      </c>
      <c r="D274" s="9">
        <v>3</v>
      </c>
      <c r="E274" s="9"/>
    </row>
    <row r="275" ht="18.75" spans="1:5">
      <c r="A275" s="8" t="str">
        <f t="shared" si="9"/>
        <v>012020007</v>
      </c>
      <c r="B275" s="8" t="str">
        <f>"2107041006"</f>
        <v>2107041006</v>
      </c>
      <c r="C275" s="9">
        <v>59.6</v>
      </c>
      <c r="D275" s="9">
        <v>4</v>
      </c>
      <c r="E275" s="9"/>
    </row>
    <row r="276" ht="18.75" spans="1:5">
      <c r="A276" s="8" t="str">
        <f t="shared" si="9"/>
        <v>012020007</v>
      </c>
      <c r="B276" s="8" t="str">
        <f>"2107041010"</f>
        <v>2107041010</v>
      </c>
      <c r="C276" s="9">
        <v>44.4</v>
      </c>
      <c r="D276" s="9">
        <v>5</v>
      </c>
      <c r="E276" s="9"/>
    </row>
    <row r="277" ht="18.75" spans="1:5">
      <c r="A277" s="8" t="str">
        <f t="shared" si="9"/>
        <v>012020007</v>
      </c>
      <c r="B277" s="8" t="str">
        <f>"2107040929"</f>
        <v>2107040929</v>
      </c>
      <c r="C277" s="9">
        <v>0</v>
      </c>
      <c r="D277" s="9">
        <v>6</v>
      </c>
      <c r="E277" s="9" t="s">
        <v>7</v>
      </c>
    </row>
    <row r="278" ht="18.75" spans="1:5">
      <c r="A278" s="8" t="str">
        <f t="shared" si="9"/>
        <v>012020007</v>
      </c>
      <c r="B278" s="8" t="str">
        <f>"2107041001"</f>
        <v>2107041001</v>
      </c>
      <c r="C278" s="9">
        <v>0</v>
      </c>
      <c r="D278" s="9">
        <v>6</v>
      </c>
      <c r="E278" s="9" t="s">
        <v>7</v>
      </c>
    </row>
    <row r="279" ht="18.75" spans="1:5">
      <c r="A279" s="8" t="str">
        <f t="shared" si="9"/>
        <v>012020007</v>
      </c>
      <c r="B279" s="8" t="str">
        <f>"2107041002"</f>
        <v>2107041002</v>
      </c>
      <c r="C279" s="9">
        <v>0</v>
      </c>
      <c r="D279" s="9">
        <v>6</v>
      </c>
      <c r="E279" s="9" t="s">
        <v>7</v>
      </c>
    </row>
    <row r="280" ht="18.75" spans="1:5">
      <c r="A280" s="8" t="str">
        <f t="shared" si="9"/>
        <v>012020007</v>
      </c>
      <c r="B280" s="8" t="str">
        <f>"2107041004"</f>
        <v>2107041004</v>
      </c>
      <c r="C280" s="9">
        <v>0</v>
      </c>
      <c r="D280" s="9">
        <v>6</v>
      </c>
      <c r="E280" s="9" t="s">
        <v>7</v>
      </c>
    </row>
    <row r="281" ht="18.75" spans="1:5">
      <c r="A281" s="8" t="str">
        <f t="shared" si="9"/>
        <v>012020007</v>
      </c>
      <c r="B281" s="8" t="str">
        <f>"2107041005"</f>
        <v>2107041005</v>
      </c>
      <c r="C281" s="9">
        <v>0</v>
      </c>
      <c r="D281" s="9">
        <v>6</v>
      </c>
      <c r="E281" s="9" t="s">
        <v>7</v>
      </c>
    </row>
    <row r="282" ht="18.75" spans="1:5">
      <c r="A282" s="8" t="str">
        <f t="shared" si="9"/>
        <v>012020007</v>
      </c>
      <c r="B282" s="8" t="str">
        <f>"2107041007"</f>
        <v>2107041007</v>
      </c>
      <c r="C282" s="9">
        <v>0</v>
      </c>
      <c r="D282" s="9">
        <v>6</v>
      </c>
      <c r="E282" s="9" t="s">
        <v>7</v>
      </c>
    </row>
    <row r="283" ht="18.75" spans="1:5">
      <c r="A283" s="8" t="str">
        <f t="shared" si="9"/>
        <v>012020007</v>
      </c>
      <c r="B283" s="8" t="str">
        <f>"2107041008"</f>
        <v>2107041008</v>
      </c>
      <c r="C283" s="9">
        <v>0</v>
      </c>
      <c r="D283" s="9">
        <v>6</v>
      </c>
      <c r="E283" s="9" t="s">
        <v>7</v>
      </c>
    </row>
    <row r="284" ht="18.75" spans="1:5">
      <c r="A284" s="8" t="str">
        <f t="shared" si="9"/>
        <v>012020007</v>
      </c>
      <c r="B284" s="8" t="str">
        <f>"2107041009"</f>
        <v>2107041009</v>
      </c>
      <c r="C284" s="9">
        <v>0</v>
      </c>
      <c r="D284" s="9">
        <v>6</v>
      </c>
      <c r="E284" s="9" t="s">
        <v>7</v>
      </c>
    </row>
    <row r="285" ht="18.75" spans="1:5">
      <c r="A285" s="8" t="str">
        <f t="shared" si="9"/>
        <v>012020007</v>
      </c>
      <c r="B285" s="8" t="str">
        <f>"2107041011"</f>
        <v>2107041011</v>
      </c>
      <c r="C285" s="9">
        <v>0</v>
      </c>
      <c r="D285" s="9">
        <v>6</v>
      </c>
      <c r="E285" s="9" t="s">
        <v>7</v>
      </c>
    </row>
    <row r="286" ht="18.75" spans="1:5">
      <c r="A286" s="8" t="str">
        <f t="shared" si="9"/>
        <v>012020007</v>
      </c>
      <c r="B286" s="8" t="str">
        <f>"2107041013"</f>
        <v>2107041013</v>
      </c>
      <c r="C286" s="9">
        <v>0</v>
      </c>
      <c r="D286" s="9">
        <v>6</v>
      </c>
      <c r="E286" s="9" t="s">
        <v>7</v>
      </c>
    </row>
    <row r="287" ht="18.75" spans="1:5">
      <c r="A287" s="8" t="str">
        <f t="shared" si="9"/>
        <v>012020007</v>
      </c>
      <c r="B287" s="8" t="str">
        <f>"2107041014"</f>
        <v>2107041014</v>
      </c>
      <c r="C287" s="9">
        <v>0</v>
      </c>
      <c r="D287" s="9">
        <v>6</v>
      </c>
      <c r="E287" s="9" t="s">
        <v>7</v>
      </c>
    </row>
    <row r="288" ht="18.75" spans="1:5">
      <c r="A288" s="8" t="str">
        <f t="shared" si="9"/>
        <v>012020007</v>
      </c>
      <c r="B288" s="8" t="str">
        <f>"2107041015"</f>
        <v>2107041015</v>
      </c>
      <c r="C288" s="9">
        <v>0</v>
      </c>
      <c r="D288" s="9">
        <v>6</v>
      </c>
      <c r="E288" s="9" t="s">
        <v>7</v>
      </c>
    </row>
    <row r="289" ht="18.75" spans="1:5">
      <c r="A289" s="8" t="str">
        <f t="shared" si="9"/>
        <v>012020007</v>
      </c>
      <c r="B289" s="8" t="str">
        <f>"2107041016"</f>
        <v>2107041016</v>
      </c>
      <c r="C289" s="9">
        <v>0</v>
      </c>
      <c r="D289" s="9">
        <v>6</v>
      </c>
      <c r="E289" s="9" t="s">
        <v>7</v>
      </c>
    </row>
    <row r="290" ht="18.75" spans="1:5">
      <c r="A290" s="8" t="str">
        <f t="shared" ref="A290:A303" si="10">"012020008"</f>
        <v>012020008</v>
      </c>
      <c r="B290" s="8" t="str">
        <f>"2107041026"</f>
        <v>2107041026</v>
      </c>
      <c r="C290" s="9">
        <v>71.8</v>
      </c>
      <c r="D290" s="9">
        <v>1</v>
      </c>
      <c r="E290" s="9"/>
    </row>
    <row r="291" ht="18.75" spans="1:5">
      <c r="A291" s="8" t="str">
        <f t="shared" si="10"/>
        <v>012020008</v>
      </c>
      <c r="B291" s="8" t="str">
        <f>"2107041023"</f>
        <v>2107041023</v>
      </c>
      <c r="C291" s="9">
        <v>66.6</v>
      </c>
      <c r="D291" s="9">
        <v>2</v>
      </c>
      <c r="E291" s="9"/>
    </row>
    <row r="292" ht="18.75" spans="1:5">
      <c r="A292" s="8" t="str">
        <f t="shared" si="10"/>
        <v>012020008</v>
      </c>
      <c r="B292" s="8" t="str">
        <f>"2107041030"</f>
        <v>2107041030</v>
      </c>
      <c r="C292" s="9">
        <v>66.2</v>
      </c>
      <c r="D292" s="9">
        <v>3</v>
      </c>
      <c r="E292" s="9"/>
    </row>
    <row r="293" ht="18.75" spans="1:5">
      <c r="A293" s="8" t="str">
        <f t="shared" si="10"/>
        <v>012020008</v>
      </c>
      <c r="B293" s="8" t="str">
        <f>"2107041024"</f>
        <v>2107041024</v>
      </c>
      <c r="C293" s="9">
        <v>64.8</v>
      </c>
      <c r="D293" s="9">
        <v>4</v>
      </c>
      <c r="E293" s="9"/>
    </row>
    <row r="294" ht="18.75" spans="1:5">
      <c r="A294" s="8" t="str">
        <f t="shared" si="10"/>
        <v>012020008</v>
      </c>
      <c r="B294" s="8" t="str">
        <f>"2107041018"</f>
        <v>2107041018</v>
      </c>
      <c r="C294" s="9">
        <v>62.9</v>
      </c>
      <c r="D294" s="9">
        <v>5</v>
      </c>
      <c r="E294" s="9"/>
    </row>
    <row r="295" ht="18.75" spans="1:5">
      <c r="A295" s="8" t="str">
        <f t="shared" si="10"/>
        <v>012020008</v>
      </c>
      <c r="B295" s="8" t="str">
        <f>"2107041022"</f>
        <v>2107041022</v>
      </c>
      <c r="C295" s="9">
        <v>61.3</v>
      </c>
      <c r="D295" s="9">
        <v>6</v>
      </c>
      <c r="E295" s="9"/>
    </row>
    <row r="296" ht="18.75" spans="1:5">
      <c r="A296" s="8" t="str">
        <f t="shared" si="10"/>
        <v>012020008</v>
      </c>
      <c r="B296" s="8" t="str">
        <f>"2107041020"</f>
        <v>2107041020</v>
      </c>
      <c r="C296" s="9">
        <v>56.5</v>
      </c>
      <c r="D296" s="9">
        <v>7</v>
      </c>
      <c r="E296" s="9"/>
    </row>
    <row r="297" ht="18.75" spans="1:5">
      <c r="A297" s="8" t="str">
        <f t="shared" si="10"/>
        <v>012020008</v>
      </c>
      <c r="B297" s="8" t="str">
        <f>"2107041017"</f>
        <v>2107041017</v>
      </c>
      <c r="C297" s="9">
        <v>0</v>
      </c>
      <c r="D297" s="9">
        <v>8</v>
      </c>
      <c r="E297" s="9" t="s">
        <v>7</v>
      </c>
    </row>
    <row r="298" ht="18.75" spans="1:5">
      <c r="A298" s="8" t="str">
        <f t="shared" si="10"/>
        <v>012020008</v>
      </c>
      <c r="B298" s="8" t="str">
        <f>"2107041019"</f>
        <v>2107041019</v>
      </c>
      <c r="C298" s="9">
        <v>0</v>
      </c>
      <c r="D298" s="9">
        <v>8</v>
      </c>
      <c r="E298" s="9" t="s">
        <v>7</v>
      </c>
    </row>
    <row r="299" ht="18.75" spans="1:5">
      <c r="A299" s="8" t="str">
        <f t="shared" si="10"/>
        <v>012020008</v>
      </c>
      <c r="B299" s="8" t="str">
        <f>"2107041021"</f>
        <v>2107041021</v>
      </c>
      <c r="C299" s="9">
        <v>0</v>
      </c>
      <c r="D299" s="9">
        <v>8</v>
      </c>
      <c r="E299" s="9" t="s">
        <v>7</v>
      </c>
    </row>
    <row r="300" ht="18.75" spans="1:5">
      <c r="A300" s="8" t="str">
        <f t="shared" si="10"/>
        <v>012020008</v>
      </c>
      <c r="B300" s="8" t="str">
        <f>"2107041025"</f>
        <v>2107041025</v>
      </c>
      <c r="C300" s="9">
        <v>0</v>
      </c>
      <c r="D300" s="9">
        <v>8</v>
      </c>
      <c r="E300" s="9" t="s">
        <v>7</v>
      </c>
    </row>
    <row r="301" ht="18.75" spans="1:5">
      <c r="A301" s="8" t="str">
        <f t="shared" si="10"/>
        <v>012020008</v>
      </c>
      <c r="B301" s="8" t="str">
        <f>"2107041027"</f>
        <v>2107041027</v>
      </c>
      <c r="C301" s="9">
        <v>0</v>
      </c>
      <c r="D301" s="9">
        <v>8</v>
      </c>
      <c r="E301" s="9" t="s">
        <v>7</v>
      </c>
    </row>
    <row r="302" ht="18.75" spans="1:5">
      <c r="A302" s="8" t="str">
        <f t="shared" si="10"/>
        <v>012020008</v>
      </c>
      <c r="B302" s="8" t="str">
        <f>"2107041028"</f>
        <v>2107041028</v>
      </c>
      <c r="C302" s="9">
        <v>0</v>
      </c>
      <c r="D302" s="9">
        <v>8</v>
      </c>
      <c r="E302" s="9" t="s">
        <v>7</v>
      </c>
    </row>
    <row r="303" ht="18.75" spans="1:5">
      <c r="A303" s="8" t="str">
        <f t="shared" si="10"/>
        <v>012020008</v>
      </c>
      <c r="B303" s="8" t="str">
        <f>"2107041029"</f>
        <v>2107041029</v>
      </c>
      <c r="C303" s="9">
        <v>0</v>
      </c>
      <c r="D303" s="9">
        <v>8</v>
      </c>
      <c r="E303" s="9" t="s">
        <v>7</v>
      </c>
    </row>
    <row r="304" ht="18.75" spans="1:5">
      <c r="A304" s="8" t="str">
        <f t="shared" ref="A304:A310" si="11">"012020009"</f>
        <v>012020009</v>
      </c>
      <c r="B304" s="8" t="str">
        <f>"2107041107"</f>
        <v>2107041107</v>
      </c>
      <c r="C304" s="9">
        <v>64.5</v>
      </c>
      <c r="D304" s="9">
        <v>1</v>
      </c>
      <c r="E304" s="9"/>
    </row>
    <row r="305" ht="18.75" spans="1:5">
      <c r="A305" s="8" t="str">
        <f t="shared" si="11"/>
        <v>012020009</v>
      </c>
      <c r="B305" s="8" t="str">
        <f>"2107041101"</f>
        <v>2107041101</v>
      </c>
      <c r="C305" s="9">
        <v>56.6</v>
      </c>
      <c r="D305" s="9">
        <v>2</v>
      </c>
      <c r="E305" s="9"/>
    </row>
    <row r="306" ht="18.75" spans="1:5">
      <c r="A306" s="8" t="str">
        <f t="shared" si="11"/>
        <v>012020009</v>
      </c>
      <c r="B306" s="8" t="str">
        <f>"2107041102"</f>
        <v>2107041102</v>
      </c>
      <c r="C306" s="9">
        <v>0</v>
      </c>
      <c r="D306" s="9">
        <v>3</v>
      </c>
      <c r="E306" s="9" t="s">
        <v>7</v>
      </c>
    </row>
    <row r="307" ht="18.75" spans="1:5">
      <c r="A307" s="8" t="str">
        <f t="shared" si="11"/>
        <v>012020009</v>
      </c>
      <c r="B307" s="8" t="str">
        <f>"2107041103"</f>
        <v>2107041103</v>
      </c>
      <c r="C307" s="9">
        <v>0</v>
      </c>
      <c r="D307" s="9">
        <v>3</v>
      </c>
      <c r="E307" s="9" t="s">
        <v>7</v>
      </c>
    </row>
    <row r="308" ht="18.75" spans="1:5">
      <c r="A308" s="8" t="str">
        <f t="shared" si="11"/>
        <v>012020009</v>
      </c>
      <c r="B308" s="8" t="str">
        <f>"2107041104"</f>
        <v>2107041104</v>
      </c>
      <c r="C308" s="9">
        <v>0</v>
      </c>
      <c r="D308" s="9">
        <v>3</v>
      </c>
      <c r="E308" s="9" t="s">
        <v>7</v>
      </c>
    </row>
    <row r="309" ht="18.75" spans="1:5">
      <c r="A309" s="8" t="str">
        <f t="shared" si="11"/>
        <v>012020009</v>
      </c>
      <c r="B309" s="8" t="str">
        <f>"2107041105"</f>
        <v>2107041105</v>
      </c>
      <c r="C309" s="9">
        <v>0</v>
      </c>
      <c r="D309" s="9">
        <v>3</v>
      </c>
      <c r="E309" s="9" t="s">
        <v>7</v>
      </c>
    </row>
    <row r="310" ht="18.75" spans="1:5">
      <c r="A310" s="8" t="str">
        <f t="shared" si="11"/>
        <v>012020009</v>
      </c>
      <c r="B310" s="8" t="str">
        <f>"2107041106"</f>
        <v>2107041106</v>
      </c>
      <c r="C310" s="9">
        <v>0</v>
      </c>
      <c r="D310" s="9">
        <v>3</v>
      </c>
      <c r="E310" s="9" t="s">
        <v>7</v>
      </c>
    </row>
    <row r="311" ht="18.75" spans="1:5">
      <c r="A311" s="8" t="str">
        <f t="shared" ref="A311:A318" si="12">"012020010"</f>
        <v>012020010</v>
      </c>
      <c r="B311" s="8" t="str">
        <f>"2107041115"</f>
        <v>2107041115</v>
      </c>
      <c r="C311" s="9">
        <v>73.8</v>
      </c>
      <c r="D311" s="9">
        <v>1</v>
      </c>
      <c r="E311" s="9"/>
    </row>
    <row r="312" ht="18.75" spans="1:5">
      <c r="A312" s="8" t="str">
        <f t="shared" si="12"/>
        <v>012020010</v>
      </c>
      <c r="B312" s="8" t="str">
        <f>"2107041114"</f>
        <v>2107041114</v>
      </c>
      <c r="C312" s="9">
        <v>66</v>
      </c>
      <c r="D312" s="9">
        <v>2</v>
      </c>
      <c r="E312" s="9"/>
    </row>
    <row r="313" ht="18.75" spans="1:5">
      <c r="A313" s="8" t="str">
        <f t="shared" si="12"/>
        <v>012020010</v>
      </c>
      <c r="B313" s="8" t="str">
        <f>"2107041108"</f>
        <v>2107041108</v>
      </c>
      <c r="C313" s="9">
        <v>62.9</v>
      </c>
      <c r="D313" s="9">
        <v>3</v>
      </c>
      <c r="E313" s="9"/>
    </row>
    <row r="314" ht="18.75" spans="1:5">
      <c r="A314" s="8" t="str">
        <f t="shared" si="12"/>
        <v>012020010</v>
      </c>
      <c r="B314" s="8" t="str">
        <f>"2107041111"</f>
        <v>2107041111</v>
      </c>
      <c r="C314" s="9">
        <v>60.5</v>
      </c>
      <c r="D314" s="9">
        <v>4</v>
      </c>
      <c r="E314" s="9"/>
    </row>
    <row r="315" ht="18.75" spans="1:5">
      <c r="A315" s="8" t="str">
        <f t="shared" si="12"/>
        <v>012020010</v>
      </c>
      <c r="B315" s="8" t="str">
        <f>"2107041109"</f>
        <v>2107041109</v>
      </c>
      <c r="C315" s="9">
        <v>0</v>
      </c>
      <c r="D315" s="9">
        <v>5</v>
      </c>
      <c r="E315" s="9" t="s">
        <v>7</v>
      </c>
    </row>
    <row r="316" ht="18.75" spans="1:5">
      <c r="A316" s="8" t="str">
        <f t="shared" si="12"/>
        <v>012020010</v>
      </c>
      <c r="B316" s="8" t="str">
        <f>"2107041110"</f>
        <v>2107041110</v>
      </c>
      <c r="C316" s="9">
        <v>0</v>
      </c>
      <c r="D316" s="9">
        <v>5</v>
      </c>
      <c r="E316" s="9" t="s">
        <v>7</v>
      </c>
    </row>
    <row r="317" ht="18.75" spans="1:5">
      <c r="A317" s="8" t="str">
        <f t="shared" si="12"/>
        <v>012020010</v>
      </c>
      <c r="B317" s="8" t="str">
        <f>"2107041112"</f>
        <v>2107041112</v>
      </c>
      <c r="C317" s="9">
        <v>0</v>
      </c>
      <c r="D317" s="9">
        <v>5</v>
      </c>
      <c r="E317" s="9" t="s">
        <v>7</v>
      </c>
    </row>
    <row r="318" ht="18.75" spans="1:5">
      <c r="A318" s="8" t="str">
        <f t="shared" si="12"/>
        <v>012020010</v>
      </c>
      <c r="B318" s="8" t="str">
        <f>"2107041113"</f>
        <v>2107041113</v>
      </c>
      <c r="C318" s="9">
        <v>0</v>
      </c>
      <c r="D318" s="9">
        <v>5</v>
      </c>
      <c r="E318" s="9" t="s">
        <v>7</v>
      </c>
    </row>
    <row r="319" ht="18.75" spans="1:5">
      <c r="A319" s="8" t="str">
        <f t="shared" ref="A319:A368" si="13">"012020011"</f>
        <v>012020011</v>
      </c>
      <c r="B319" s="8" t="str">
        <f>"2107041302"</f>
        <v>2107041302</v>
      </c>
      <c r="C319" s="9">
        <v>77.8</v>
      </c>
      <c r="D319" s="9">
        <v>1</v>
      </c>
      <c r="E319" s="9"/>
    </row>
    <row r="320" ht="18.75" spans="1:5">
      <c r="A320" s="8" t="str">
        <f t="shared" si="13"/>
        <v>012020011</v>
      </c>
      <c r="B320" s="8" t="str">
        <f>"2107041124"</f>
        <v>2107041124</v>
      </c>
      <c r="C320" s="9">
        <v>73.5</v>
      </c>
      <c r="D320" s="9">
        <v>2</v>
      </c>
      <c r="E320" s="9"/>
    </row>
    <row r="321" ht="18.75" spans="1:5">
      <c r="A321" s="8" t="str">
        <f t="shared" si="13"/>
        <v>012020011</v>
      </c>
      <c r="B321" s="8" t="str">
        <f>"2107041214"</f>
        <v>2107041214</v>
      </c>
      <c r="C321" s="9">
        <v>72.1</v>
      </c>
      <c r="D321" s="9">
        <v>3</v>
      </c>
      <c r="E321" s="9"/>
    </row>
    <row r="322" ht="18.75" spans="1:5">
      <c r="A322" s="8" t="str">
        <f t="shared" si="13"/>
        <v>012020011</v>
      </c>
      <c r="B322" s="8" t="str">
        <f>"2107041303"</f>
        <v>2107041303</v>
      </c>
      <c r="C322" s="9">
        <v>71.6</v>
      </c>
      <c r="D322" s="9">
        <v>4</v>
      </c>
      <c r="E322" s="9"/>
    </row>
    <row r="323" ht="18.75" spans="1:5">
      <c r="A323" s="8" t="str">
        <f t="shared" si="13"/>
        <v>012020011</v>
      </c>
      <c r="B323" s="8" t="str">
        <f>"2107041221"</f>
        <v>2107041221</v>
      </c>
      <c r="C323" s="9">
        <v>71.5</v>
      </c>
      <c r="D323" s="9">
        <v>5</v>
      </c>
      <c r="E323" s="9"/>
    </row>
    <row r="324" ht="18.75" spans="1:5">
      <c r="A324" s="8" t="str">
        <f t="shared" si="13"/>
        <v>012020011</v>
      </c>
      <c r="B324" s="8" t="str">
        <f>"2107041229"</f>
        <v>2107041229</v>
      </c>
      <c r="C324" s="9">
        <v>71.2</v>
      </c>
      <c r="D324" s="9">
        <v>6</v>
      </c>
      <c r="E324" s="9"/>
    </row>
    <row r="325" ht="18.75" spans="1:5">
      <c r="A325" s="8" t="str">
        <f t="shared" si="13"/>
        <v>012020011</v>
      </c>
      <c r="B325" s="8" t="str">
        <f>"2107041209"</f>
        <v>2107041209</v>
      </c>
      <c r="C325" s="9">
        <v>69.1</v>
      </c>
      <c r="D325" s="9">
        <v>7</v>
      </c>
      <c r="E325" s="9"/>
    </row>
    <row r="326" ht="18.75" spans="1:5">
      <c r="A326" s="8" t="str">
        <f t="shared" si="13"/>
        <v>012020011</v>
      </c>
      <c r="B326" s="8" t="str">
        <f>"2107041217"</f>
        <v>2107041217</v>
      </c>
      <c r="C326" s="9">
        <v>68.9</v>
      </c>
      <c r="D326" s="9">
        <v>8</v>
      </c>
      <c r="E326" s="9"/>
    </row>
    <row r="327" ht="18.75" spans="1:5">
      <c r="A327" s="8" t="str">
        <f t="shared" si="13"/>
        <v>012020011</v>
      </c>
      <c r="B327" s="8" t="str">
        <f>"2107041123"</f>
        <v>2107041123</v>
      </c>
      <c r="C327" s="9">
        <v>68.5</v>
      </c>
      <c r="D327" s="9">
        <v>9</v>
      </c>
      <c r="E327" s="9"/>
    </row>
    <row r="328" ht="18.75" spans="1:5">
      <c r="A328" s="8" t="str">
        <f t="shared" si="13"/>
        <v>012020011</v>
      </c>
      <c r="B328" s="8" t="str">
        <f>"2107041208"</f>
        <v>2107041208</v>
      </c>
      <c r="C328" s="9">
        <v>68</v>
      </c>
      <c r="D328" s="9">
        <v>10</v>
      </c>
      <c r="E328" s="9"/>
    </row>
    <row r="329" ht="18.75" spans="1:5">
      <c r="A329" s="8" t="str">
        <f t="shared" si="13"/>
        <v>012020011</v>
      </c>
      <c r="B329" s="8" t="str">
        <f>"2107041125"</f>
        <v>2107041125</v>
      </c>
      <c r="C329" s="9">
        <v>66.3</v>
      </c>
      <c r="D329" s="9">
        <v>11</v>
      </c>
      <c r="E329" s="9"/>
    </row>
    <row r="330" ht="18.75" spans="1:5">
      <c r="A330" s="8" t="str">
        <f t="shared" si="13"/>
        <v>012020011</v>
      </c>
      <c r="B330" s="8" t="str">
        <f>"2107041201"</f>
        <v>2107041201</v>
      </c>
      <c r="C330" s="9">
        <v>66.3</v>
      </c>
      <c r="D330" s="9">
        <v>11</v>
      </c>
      <c r="E330" s="9"/>
    </row>
    <row r="331" ht="18.75" spans="1:5">
      <c r="A331" s="8" t="str">
        <f t="shared" si="13"/>
        <v>012020011</v>
      </c>
      <c r="B331" s="8" t="str">
        <f>"2107041206"</f>
        <v>2107041206</v>
      </c>
      <c r="C331" s="9">
        <v>66.2</v>
      </c>
      <c r="D331" s="9">
        <v>13</v>
      </c>
      <c r="E331" s="9"/>
    </row>
    <row r="332" ht="18.75" spans="1:5">
      <c r="A332" s="8" t="str">
        <f t="shared" si="13"/>
        <v>012020011</v>
      </c>
      <c r="B332" s="8" t="str">
        <f>"2107041119"</f>
        <v>2107041119</v>
      </c>
      <c r="C332" s="9">
        <v>65.8</v>
      </c>
      <c r="D332" s="9">
        <v>14</v>
      </c>
      <c r="E332" s="9"/>
    </row>
    <row r="333" ht="18.75" spans="1:5">
      <c r="A333" s="8" t="str">
        <f t="shared" si="13"/>
        <v>012020011</v>
      </c>
      <c r="B333" s="8" t="str">
        <f>"2107041126"</f>
        <v>2107041126</v>
      </c>
      <c r="C333" s="9">
        <v>65.8</v>
      </c>
      <c r="D333" s="9">
        <v>14</v>
      </c>
      <c r="E333" s="9"/>
    </row>
    <row r="334" ht="18.75" spans="1:5">
      <c r="A334" s="8" t="str">
        <f t="shared" si="13"/>
        <v>012020011</v>
      </c>
      <c r="B334" s="8" t="str">
        <f>"2107041219"</f>
        <v>2107041219</v>
      </c>
      <c r="C334" s="9">
        <v>65.8</v>
      </c>
      <c r="D334" s="9">
        <v>14</v>
      </c>
      <c r="E334" s="9"/>
    </row>
    <row r="335" ht="18.75" spans="1:5">
      <c r="A335" s="8" t="str">
        <f t="shared" si="13"/>
        <v>012020011</v>
      </c>
      <c r="B335" s="8" t="str">
        <f>"2107041202"</f>
        <v>2107041202</v>
      </c>
      <c r="C335" s="9">
        <v>64.2</v>
      </c>
      <c r="D335" s="9">
        <v>17</v>
      </c>
      <c r="E335" s="9"/>
    </row>
    <row r="336" ht="18.75" spans="1:5">
      <c r="A336" s="8" t="str">
        <f t="shared" si="13"/>
        <v>012020011</v>
      </c>
      <c r="B336" s="8" t="str">
        <f>"2107041215"</f>
        <v>2107041215</v>
      </c>
      <c r="C336" s="9">
        <v>64.1</v>
      </c>
      <c r="D336" s="9">
        <v>18</v>
      </c>
      <c r="E336" s="9"/>
    </row>
    <row r="337" ht="18.75" spans="1:5">
      <c r="A337" s="8" t="str">
        <f t="shared" si="13"/>
        <v>012020011</v>
      </c>
      <c r="B337" s="8" t="str">
        <f>"2107041117"</f>
        <v>2107041117</v>
      </c>
      <c r="C337" s="9">
        <v>64</v>
      </c>
      <c r="D337" s="9">
        <v>19</v>
      </c>
      <c r="E337" s="9"/>
    </row>
    <row r="338" ht="18.75" spans="1:5">
      <c r="A338" s="8" t="str">
        <f t="shared" si="13"/>
        <v>012020011</v>
      </c>
      <c r="B338" s="8" t="str">
        <f>"2107041225"</f>
        <v>2107041225</v>
      </c>
      <c r="C338" s="9">
        <v>62.7</v>
      </c>
      <c r="D338" s="9">
        <v>20</v>
      </c>
      <c r="E338" s="9"/>
    </row>
    <row r="339" ht="18.75" spans="1:5">
      <c r="A339" s="8" t="str">
        <f t="shared" si="13"/>
        <v>012020011</v>
      </c>
      <c r="B339" s="8" t="str">
        <f>"2107041222"</f>
        <v>2107041222</v>
      </c>
      <c r="C339" s="9">
        <v>62.5</v>
      </c>
      <c r="D339" s="9">
        <v>21</v>
      </c>
      <c r="E339" s="9"/>
    </row>
    <row r="340" ht="18.75" spans="1:5">
      <c r="A340" s="8" t="str">
        <f t="shared" si="13"/>
        <v>012020011</v>
      </c>
      <c r="B340" s="8" t="str">
        <f>"2107041203"</f>
        <v>2107041203</v>
      </c>
      <c r="C340" s="9">
        <v>61.9</v>
      </c>
      <c r="D340" s="9">
        <v>22</v>
      </c>
      <c r="E340" s="9"/>
    </row>
    <row r="341" ht="18.75" spans="1:5">
      <c r="A341" s="8" t="str">
        <f t="shared" si="13"/>
        <v>012020011</v>
      </c>
      <c r="B341" s="8" t="str">
        <f>"2107041210"</f>
        <v>2107041210</v>
      </c>
      <c r="C341" s="9">
        <v>61.9</v>
      </c>
      <c r="D341" s="9">
        <v>22</v>
      </c>
      <c r="E341" s="9"/>
    </row>
    <row r="342" ht="18.75" spans="1:5">
      <c r="A342" s="8" t="str">
        <f t="shared" si="13"/>
        <v>012020011</v>
      </c>
      <c r="B342" s="8" t="str">
        <f>"2107041226"</f>
        <v>2107041226</v>
      </c>
      <c r="C342" s="9">
        <v>61.6</v>
      </c>
      <c r="D342" s="9">
        <v>24</v>
      </c>
      <c r="E342" s="9"/>
    </row>
    <row r="343" ht="18.75" spans="1:5">
      <c r="A343" s="8" t="str">
        <f t="shared" si="13"/>
        <v>012020011</v>
      </c>
      <c r="B343" s="8" t="str">
        <f>"2107041216"</f>
        <v>2107041216</v>
      </c>
      <c r="C343" s="9">
        <v>61.3</v>
      </c>
      <c r="D343" s="9">
        <v>25</v>
      </c>
      <c r="E343" s="9"/>
    </row>
    <row r="344" ht="18.75" spans="1:5">
      <c r="A344" s="8" t="str">
        <f t="shared" si="13"/>
        <v>012020011</v>
      </c>
      <c r="B344" s="8" t="str">
        <f>"2107041220"</f>
        <v>2107041220</v>
      </c>
      <c r="C344" s="9">
        <v>60.4</v>
      </c>
      <c r="D344" s="9">
        <v>26</v>
      </c>
      <c r="E344" s="9"/>
    </row>
    <row r="345" ht="18.75" spans="1:5">
      <c r="A345" s="8" t="str">
        <f t="shared" si="13"/>
        <v>012020011</v>
      </c>
      <c r="B345" s="8" t="str">
        <f>"2107041227"</f>
        <v>2107041227</v>
      </c>
      <c r="C345" s="9">
        <v>60.2</v>
      </c>
      <c r="D345" s="9">
        <v>27</v>
      </c>
      <c r="E345" s="9"/>
    </row>
    <row r="346" ht="18.75" spans="1:5">
      <c r="A346" s="8" t="str">
        <f t="shared" si="13"/>
        <v>012020011</v>
      </c>
      <c r="B346" s="8" t="str">
        <f>"2107041128"</f>
        <v>2107041128</v>
      </c>
      <c r="C346" s="9">
        <v>59.8</v>
      </c>
      <c r="D346" s="9">
        <v>28</v>
      </c>
      <c r="E346" s="9"/>
    </row>
    <row r="347" ht="18.75" spans="1:5">
      <c r="A347" s="8" t="str">
        <f t="shared" si="13"/>
        <v>012020011</v>
      </c>
      <c r="B347" s="8" t="str">
        <f>"2107041122"</f>
        <v>2107041122</v>
      </c>
      <c r="C347" s="9">
        <v>56.3</v>
      </c>
      <c r="D347" s="9">
        <v>29</v>
      </c>
      <c r="E347" s="9"/>
    </row>
    <row r="348" ht="18.75" spans="1:5">
      <c r="A348" s="8" t="str">
        <f t="shared" si="13"/>
        <v>012020011</v>
      </c>
      <c r="B348" s="8" t="str">
        <f>"2107041118"</f>
        <v>2107041118</v>
      </c>
      <c r="C348" s="9">
        <v>52.3</v>
      </c>
      <c r="D348" s="9">
        <v>30</v>
      </c>
      <c r="E348" s="9"/>
    </row>
    <row r="349" ht="18.75" spans="1:5">
      <c r="A349" s="8" t="str">
        <f t="shared" si="13"/>
        <v>012020011</v>
      </c>
      <c r="B349" s="8" t="str">
        <f>"2107041211"</f>
        <v>2107041211</v>
      </c>
      <c r="C349" s="9">
        <v>51.4</v>
      </c>
      <c r="D349" s="9">
        <v>31</v>
      </c>
      <c r="E349" s="9"/>
    </row>
    <row r="350" ht="18.75" spans="1:5">
      <c r="A350" s="8" t="str">
        <f t="shared" si="13"/>
        <v>012020011</v>
      </c>
      <c r="B350" s="8" t="str">
        <f>"2107041116"</f>
        <v>2107041116</v>
      </c>
      <c r="C350" s="9">
        <v>0</v>
      </c>
      <c r="D350" s="9">
        <v>32</v>
      </c>
      <c r="E350" s="9" t="s">
        <v>7</v>
      </c>
    </row>
    <row r="351" ht="18.75" spans="1:5">
      <c r="A351" s="8" t="str">
        <f t="shared" si="13"/>
        <v>012020011</v>
      </c>
      <c r="B351" s="8" t="str">
        <f>"2107041120"</f>
        <v>2107041120</v>
      </c>
      <c r="C351" s="9">
        <v>0</v>
      </c>
      <c r="D351" s="9">
        <v>32</v>
      </c>
      <c r="E351" s="9" t="s">
        <v>7</v>
      </c>
    </row>
    <row r="352" ht="18.75" spans="1:5">
      <c r="A352" s="8" t="str">
        <f t="shared" si="13"/>
        <v>012020011</v>
      </c>
      <c r="B352" s="8" t="str">
        <f>"2107041121"</f>
        <v>2107041121</v>
      </c>
      <c r="C352" s="9">
        <v>0</v>
      </c>
      <c r="D352" s="9">
        <v>32</v>
      </c>
      <c r="E352" s="9" t="s">
        <v>7</v>
      </c>
    </row>
    <row r="353" ht="18.75" spans="1:5">
      <c r="A353" s="8" t="str">
        <f t="shared" si="13"/>
        <v>012020011</v>
      </c>
      <c r="B353" s="8" t="str">
        <f>"2107041127"</f>
        <v>2107041127</v>
      </c>
      <c r="C353" s="9">
        <v>0</v>
      </c>
      <c r="D353" s="9">
        <v>32</v>
      </c>
      <c r="E353" s="9" t="s">
        <v>7</v>
      </c>
    </row>
    <row r="354" ht="18.75" spans="1:5">
      <c r="A354" s="8" t="str">
        <f t="shared" si="13"/>
        <v>012020011</v>
      </c>
      <c r="B354" s="8" t="str">
        <f>"2107041129"</f>
        <v>2107041129</v>
      </c>
      <c r="C354" s="9">
        <v>0</v>
      </c>
      <c r="D354" s="9">
        <v>32</v>
      </c>
      <c r="E354" s="9" t="s">
        <v>7</v>
      </c>
    </row>
    <row r="355" ht="18.75" spans="1:5">
      <c r="A355" s="8" t="str">
        <f t="shared" si="13"/>
        <v>012020011</v>
      </c>
      <c r="B355" s="8" t="str">
        <f>"2107041130"</f>
        <v>2107041130</v>
      </c>
      <c r="C355" s="9">
        <v>0</v>
      </c>
      <c r="D355" s="9">
        <v>32</v>
      </c>
      <c r="E355" s="9" t="s">
        <v>7</v>
      </c>
    </row>
    <row r="356" ht="18.75" spans="1:5">
      <c r="A356" s="8" t="str">
        <f t="shared" si="13"/>
        <v>012020011</v>
      </c>
      <c r="B356" s="8" t="str">
        <f>"2107041204"</f>
        <v>2107041204</v>
      </c>
      <c r="C356" s="9">
        <v>0</v>
      </c>
      <c r="D356" s="9">
        <v>32</v>
      </c>
      <c r="E356" s="9" t="s">
        <v>7</v>
      </c>
    </row>
    <row r="357" ht="18.75" spans="1:5">
      <c r="A357" s="8" t="str">
        <f t="shared" si="13"/>
        <v>012020011</v>
      </c>
      <c r="B357" s="8" t="str">
        <f>"2107041205"</f>
        <v>2107041205</v>
      </c>
      <c r="C357" s="9">
        <v>0</v>
      </c>
      <c r="D357" s="9">
        <v>32</v>
      </c>
      <c r="E357" s="9" t="s">
        <v>7</v>
      </c>
    </row>
    <row r="358" ht="18.75" spans="1:5">
      <c r="A358" s="8" t="str">
        <f t="shared" si="13"/>
        <v>012020011</v>
      </c>
      <c r="B358" s="8" t="str">
        <f>"2107041207"</f>
        <v>2107041207</v>
      </c>
      <c r="C358" s="9">
        <v>0</v>
      </c>
      <c r="D358" s="9">
        <v>32</v>
      </c>
      <c r="E358" s="9" t="s">
        <v>7</v>
      </c>
    </row>
    <row r="359" ht="18.75" spans="1:5">
      <c r="A359" s="8" t="str">
        <f t="shared" si="13"/>
        <v>012020011</v>
      </c>
      <c r="B359" s="8" t="str">
        <f>"2107041212"</f>
        <v>2107041212</v>
      </c>
      <c r="C359" s="9">
        <v>0</v>
      </c>
      <c r="D359" s="9">
        <v>32</v>
      </c>
      <c r="E359" s="9" t="s">
        <v>7</v>
      </c>
    </row>
    <row r="360" ht="18.75" spans="1:5">
      <c r="A360" s="8" t="str">
        <f t="shared" si="13"/>
        <v>012020011</v>
      </c>
      <c r="B360" s="8" t="str">
        <f>"2107041213"</f>
        <v>2107041213</v>
      </c>
      <c r="C360" s="9">
        <v>0</v>
      </c>
      <c r="D360" s="9">
        <v>32</v>
      </c>
      <c r="E360" s="9" t="s">
        <v>7</v>
      </c>
    </row>
    <row r="361" ht="18.75" spans="1:5">
      <c r="A361" s="8" t="str">
        <f t="shared" si="13"/>
        <v>012020011</v>
      </c>
      <c r="B361" s="8" t="str">
        <f>"2107041218"</f>
        <v>2107041218</v>
      </c>
      <c r="C361" s="9">
        <v>0</v>
      </c>
      <c r="D361" s="9">
        <v>32</v>
      </c>
      <c r="E361" s="9" t="s">
        <v>7</v>
      </c>
    </row>
    <row r="362" ht="18.75" spans="1:5">
      <c r="A362" s="8" t="str">
        <f t="shared" si="13"/>
        <v>012020011</v>
      </c>
      <c r="B362" s="8" t="str">
        <f>"2107041223"</f>
        <v>2107041223</v>
      </c>
      <c r="C362" s="9">
        <v>0</v>
      </c>
      <c r="D362" s="9">
        <v>32</v>
      </c>
      <c r="E362" s="9" t="s">
        <v>7</v>
      </c>
    </row>
    <row r="363" ht="18.75" spans="1:5">
      <c r="A363" s="8" t="str">
        <f t="shared" si="13"/>
        <v>012020011</v>
      </c>
      <c r="B363" s="8" t="str">
        <f>"2107041224"</f>
        <v>2107041224</v>
      </c>
      <c r="C363" s="9">
        <v>0</v>
      </c>
      <c r="D363" s="9">
        <v>32</v>
      </c>
      <c r="E363" s="9" t="s">
        <v>7</v>
      </c>
    </row>
    <row r="364" ht="18.75" spans="1:5">
      <c r="A364" s="8" t="str">
        <f t="shared" si="13"/>
        <v>012020011</v>
      </c>
      <c r="B364" s="8" t="str">
        <f>"2107041228"</f>
        <v>2107041228</v>
      </c>
      <c r="C364" s="9">
        <v>0</v>
      </c>
      <c r="D364" s="9">
        <v>32</v>
      </c>
      <c r="E364" s="9" t="s">
        <v>7</v>
      </c>
    </row>
    <row r="365" ht="18.75" spans="1:5">
      <c r="A365" s="8" t="str">
        <f t="shared" si="13"/>
        <v>012020011</v>
      </c>
      <c r="B365" s="8" t="str">
        <f>"2107041230"</f>
        <v>2107041230</v>
      </c>
      <c r="C365" s="9">
        <v>0</v>
      </c>
      <c r="D365" s="9">
        <v>32</v>
      </c>
      <c r="E365" s="9" t="s">
        <v>7</v>
      </c>
    </row>
    <row r="366" ht="18.75" spans="1:5">
      <c r="A366" s="8" t="str">
        <f t="shared" si="13"/>
        <v>012020011</v>
      </c>
      <c r="B366" s="8" t="str">
        <f>"2107041301"</f>
        <v>2107041301</v>
      </c>
      <c r="C366" s="9">
        <v>0</v>
      </c>
      <c r="D366" s="9">
        <v>32</v>
      </c>
      <c r="E366" s="9" t="s">
        <v>7</v>
      </c>
    </row>
    <row r="367" ht="18.75" spans="1:5">
      <c r="A367" s="8" t="str">
        <f t="shared" si="13"/>
        <v>012020011</v>
      </c>
      <c r="B367" s="8" t="str">
        <f>"2107041304"</f>
        <v>2107041304</v>
      </c>
      <c r="C367" s="9">
        <v>0</v>
      </c>
      <c r="D367" s="9">
        <v>32</v>
      </c>
      <c r="E367" s="9" t="s">
        <v>7</v>
      </c>
    </row>
    <row r="368" ht="18.75" spans="1:5">
      <c r="A368" s="8" t="str">
        <f t="shared" si="13"/>
        <v>012020011</v>
      </c>
      <c r="B368" s="8" t="str">
        <f>"2107041305"</f>
        <v>2107041305</v>
      </c>
      <c r="C368" s="9">
        <v>0</v>
      </c>
      <c r="D368" s="9">
        <v>32</v>
      </c>
      <c r="E368" s="9" t="s">
        <v>7</v>
      </c>
    </row>
    <row r="369" ht="18.75" spans="1:5">
      <c r="A369" s="8" t="str">
        <f t="shared" ref="A369:A401" si="14">"012020012"</f>
        <v>012020012</v>
      </c>
      <c r="B369" s="8" t="str">
        <f>"2107041328"</f>
        <v>2107041328</v>
      </c>
      <c r="C369" s="9">
        <v>75.3</v>
      </c>
      <c r="D369" s="9">
        <v>1</v>
      </c>
      <c r="E369" s="9"/>
    </row>
    <row r="370" ht="18.75" spans="1:5">
      <c r="A370" s="8" t="str">
        <f t="shared" si="14"/>
        <v>012020012</v>
      </c>
      <c r="B370" s="8" t="str">
        <f>"2107041403"</f>
        <v>2107041403</v>
      </c>
      <c r="C370" s="9">
        <v>72.1</v>
      </c>
      <c r="D370" s="9">
        <v>2</v>
      </c>
      <c r="E370" s="9"/>
    </row>
    <row r="371" ht="18.75" spans="1:5">
      <c r="A371" s="8" t="str">
        <f t="shared" si="14"/>
        <v>012020012</v>
      </c>
      <c r="B371" s="8" t="str">
        <f>"2107041309"</f>
        <v>2107041309</v>
      </c>
      <c r="C371" s="9">
        <v>71.4</v>
      </c>
      <c r="D371" s="9">
        <v>3</v>
      </c>
      <c r="E371" s="9"/>
    </row>
    <row r="372" ht="18.75" spans="1:5">
      <c r="A372" s="8" t="str">
        <f t="shared" si="14"/>
        <v>012020012</v>
      </c>
      <c r="B372" s="8" t="str">
        <f>"2107041327"</f>
        <v>2107041327</v>
      </c>
      <c r="C372" s="9">
        <v>71.1</v>
      </c>
      <c r="D372" s="9">
        <v>4</v>
      </c>
      <c r="E372" s="9"/>
    </row>
    <row r="373" ht="18.75" spans="1:5">
      <c r="A373" s="8" t="str">
        <f t="shared" si="14"/>
        <v>012020012</v>
      </c>
      <c r="B373" s="8" t="str">
        <f>"2107041322"</f>
        <v>2107041322</v>
      </c>
      <c r="C373" s="9">
        <v>70.3</v>
      </c>
      <c r="D373" s="9">
        <v>5</v>
      </c>
      <c r="E373" s="9"/>
    </row>
    <row r="374" ht="18.75" spans="1:5">
      <c r="A374" s="8" t="str">
        <f t="shared" si="14"/>
        <v>012020012</v>
      </c>
      <c r="B374" s="8" t="str">
        <f>"2107041306"</f>
        <v>2107041306</v>
      </c>
      <c r="C374" s="9">
        <v>69.7</v>
      </c>
      <c r="D374" s="9">
        <v>6</v>
      </c>
      <c r="E374" s="9"/>
    </row>
    <row r="375" ht="18.75" spans="1:5">
      <c r="A375" s="8" t="str">
        <f t="shared" si="14"/>
        <v>012020012</v>
      </c>
      <c r="B375" s="8" t="str">
        <f>"2107041406"</f>
        <v>2107041406</v>
      </c>
      <c r="C375" s="9">
        <v>69.1</v>
      </c>
      <c r="D375" s="9">
        <v>7</v>
      </c>
      <c r="E375" s="9"/>
    </row>
    <row r="376" ht="18.75" spans="1:5">
      <c r="A376" s="8" t="str">
        <f t="shared" si="14"/>
        <v>012020012</v>
      </c>
      <c r="B376" s="8" t="str">
        <f>"2107041330"</f>
        <v>2107041330</v>
      </c>
      <c r="C376" s="9">
        <v>68.7</v>
      </c>
      <c r="D376" s="9">
        <v>8</v>
      </c>
      <c r="E376" s="9"/>
    </row>
    <row r="377" ht="18.75" spans="1:5">
      <c r="A377" s="8" t="str">
        <f t="shared" si="14"/>
        <v>012020012</v>
      </c>
      <c r="B377" s="8" t="str">
        <f>"2107041319"</f>
        <v>2107041319</v>
      </c>
      <c r="C377" s="9">
        <v>67.7</v>
      </c>
      <c r="D377" s="9">
        <v>9</v>
      </c>
      <c r="E377" s="9"/>
    </row>
    <row r="378" ht="18.75" spans="1:5">
      <c r="A378" s="8" t="str">
        <f t="shared" si="14"/>
        <v>012020012</v>
      </c>
      <c r="B378" s="8" t="str">
        <f>"2107041308"</f>
        <v>2107041308</v>
      </c>
      <c r="C378" s="9">
        <v>67.3</v>
      </c>
      <c r="D378" s="9">
        <v>10</v>
      </c>
      <c r="E378" s="9"/>
    </row>
    <row r="379" ht="18.75" spans="1:5">
      <c r="A379" s="8" t="str">
        <f t="shared" si="14"/>
        <v>012020012</v>
      </c>
      <c r="B379" s="8" t="str">
        <f>"2107041312"</f>
        <v>2107041312</v>
      </c>
      <c r="C379" s="9">
        <v>67.2</v>
      </c>
      <c r="D379" s="9">
        <v>11</v>
      </c>
      <c r="E379" s="9"/>
    </row>
    <row r="380" ht="18.75" spans="1:5">
      <c r="A380" s="8" t="str">
        <f t="shared" si="14"/>
        <v>012020012</v>
      </c>
      <c r="B380" s="8" t="str">
        <f>"2107041324"</f>
        <v>2107041324</v>
      </c>
      <c r="C380" s="9">
        <v>67.2</v>
      </c>
      <c r="D380" s="9">
        <v>11</v>
      </c>
      <c r="E380" s="9"/>
    </row>
    <row r="381" ht="18.75" spans="1:5">
      <c r="A381" s="8" t="str">
        <f t="shared" si="14"/>
        <v>012020012</v>
      </c>
      <c r="B381" s="8" t="str">
        <f>"2107041408"</f>
        <v>2107041408</v>
      </c>
      <c r="C381" s="9">
        <v>66.4</v>
      </c>
      <c r="D381" s="9">
        <v>13</v>
      </c>
      <c r="E381" s="9"/>
    </row>
    <row r="382" ht="18.75" spans="1:5">
      <c r="A382" s="8" t="str">
        <f t="shared" si="14"/>
        <v>012020012</v>
      </c>
      <c r="B382" s="8" t="str">
        <f>"2107041326"</f>
        <v>2107041326</v>
      </c>
      <c r="C382" s="9">
        <v>66.2</v>
      </c>
      <c r="D382" s="9">
        <v>14</v>
      </c>
      <c r="E382" s="9"/>
    </row>
    <row r="383" ht="18.75" spans="1:5">
      <c r="A383" s="8" t="str">
        <f t="shared" si="14"/>
        <v>012020012</v>
      </c>
      <c r="B383" s="8" t="str">
        <f>"2107041313"</f>
        <v>2107041313</v>
      </c>
      <c r="C383" s="9">
        <v>65.2</v>
      </c>
      <c r="D383" s="9">
        <v>15</v>
      </c>
      <c r="E383" s="9"/>
    </row>
    <row r="384" ht="18.75" spans="1:5">
      <c r="A384" s="8" t="str">
        <f t="shared" si="14"/>
        <v>012020012</v>
      </c>
      <c r="B384" s="8" t="str">
        <f>"2107041321"</f>
        <v>2107041321</v>
      </c>
      <c r="C384" s="9">
        <v>64.9</v>
      </c>
      <c r="D384" s="9">
        <v>16</v>
      </c>
      <c r="E384" s="9"/>
    </row>
    <row r="385" ht="18.75" spans="1:5">
      <c r="A385" s="8" t="str">
        <f t="shared" si="14"/>
        <v>012020012</v>
      </c>
      <c r="B385" s="8" t="str">
        <f>"2107041320"</f>
        <v>2107041320</v>
      </c>
      <c r="C385" s="9">
        <v>64.8</v>
      </c>
      <c r="D385" s="9">
        <v>17</v>
      </c>
      <c r="E385" s="9"/>
    </row>
    <row r="386" ht="18.75" spans="1:5">
      <c r="A386" s="8" t="str">
        <f t="shared" si="14"/>
        <v>012020012</v>
      </c>
      <c r="B386" s="8" t="str">
        <f>"2107041325"</f>
        <v>2107041325</v>
      </c>
      <c r="C386" s="9">
        <v>63.9</v>
      </c>
      <c r="D386" s="9">
        <v>18</v>
      </c>
      <c r="E386" s="9"/>
    </row>
    <row r="387" ht="18.75" spans="1:5">
      <c r="A387" s="8" t="str">
        <f t="shared" si="14"/>
        <v>012020012</v>
      </c>
      <c r="B387" s="8" t="str">
        <f>"2107041329"</f>
        <v>2107041329</v>
      </c>
      <c r="C387" s="9">
        <v>62.4</v>
      </c>
      <c r="D387" s="9">
        <v>19</v>
      </c>
      <c r="E387" s="9"/>
    </row>
    <row r="388" ht="18.75" spans="1:5">
      <c r="A388" s="8" t="str">
        <f t="shared" si="14"/>
        <v>012020012</v>
      </c>
      <c r="B388" s="8" t="str">
        <f>"2107041405"</f>
        <v>2107041405</v>
      </c>
      <c r="C388" s="9">
        <v>62.3</v>
      </c>
      <c r="D388" s="9">
        <v>20</v>
      </c>
      <c r="E388" s="9"/>
    </row>
    <row r="389" ht="18.75" spans="1:5">
      <c r="A389" s="8" t="str">
        <f t="shared" si="14"/>
        <v>012020012</v>
      </c>
      <c r="B389" s="8" t="str">
        <f>"2107041310"</f>
        <v>2107041310</v>
      </c>
      <c r="C389" s="9">
        <v>61.5</v>
      </c>
      <c r="D389" s="9">
        <v>21</v>
      </c>
      <c r="E389" s="9"/>
    </row>
    <row r="390" ht="18.75" spans="1:5">
      <c r="A390" s="8" t="str">
        <f t="shared" si="14"/>
        <v>012020012</v>
      </c>
      <c r="B390" s="8" t="str">
        <f>"2107041315"</f>
        <v>2107041315</v>
      </c>
      <c r="C390" s="9">
        <v>60.6</v>
      </c>
      <c r="D390" s="9">
        <v>22</v>
      </c>
      <c r="E390" s="9"/>
    </row>
    <row r="391" ht="18.75" spans="1:5">
      <c r="A391" s="8" t="str">
        <f t="shared" si="14"/>
        <v>012020012</v>
      </c>
      <c r="B391" s="8" t="str">
        <f>"2107041311"</f>
        <v>2107041311</v>
      </c>
      <c r="C391" s="9">
        <v>60.4</v>
      </c>
      <c r="D391" s="9">
        <v>23</v>
      </c>
      <c r="E391" s="9"/>
    </row>
    <row r="392" ht="18.75" spans="1:5">
      <c r="A392" s="8" t="str">
        <f t="shared" si="14"/>
        <v>012020012</v>
      </c>
      <c r="B392" s="8" t="str">
        <f>"2107041307"</f>
        <v>2107041307</v>
      </c>
      <c r="C392" s="9">
        <v>60.3</v>
      </c>
      <c r="D392" s="9">
        <v>24</v>
      </c>
      <c r="E392" s="9"/>
    </row>
    <row r="393" ht="18.75" spans="1:5">
      <c r="A393" s="8" t="str">
        <f t="shared" si="14"/>
        <v>012020012</v>
      </c>
      <c r="B393" s="8" t="str">
        <f>"2107041407"</f>
        <v>2107041407</v>
      </c>
      <c r="C393" s="9">
        <v>59.6</v>
      </c>
      <c r="D393" s="9">
        <v>25</v>
      </c>
      <c r="E393" s="9"/>
    </row>
    <row r="394" ht="18.75" spans="1:5">
      <c r="A394" s="8" t="str">
        <f t="shared" si="14"/>
        <v>012020012</v>
      </c>
      <c r="B394" s="8" t="str">
        <f>"2107041402"</f>
        <v>2107041402</v>
      </c>
      <c r="C394" s="9">
        <v>52.9</v>
      </c>
      <c r="D394" s="9">
        <v>26</v>
      </c>
      <c r="E394" s="9"/>
    </row>
    <row r="395" ht="18.75" spans="1:5">
      <c r="A395" s="8" t="str">
        <f t="shared" si="14"/>
        <v>012020012</v>
      </c>
      <c r="B395" s="8" t="str">
        <f>"2107041314"</f>
        <v>2107041314</v>
      </c>
      <c r="C395" s="9">
        <v>0</v>
      </c>
      <c r="D395" s="9">
        <v>27</v>
      </c>
      <c r="E395" s="9" t="s">
        <v>7</v>
      </c>
    </row>
    <row r="396" ht="18.75" spans="1:5">
      <c r="A396" s="8" t="str">
        <f t="shared" si="14"/>
        <v>012020012</v>
      </c>
      <c r="B396" s="8" t="str">
        <f>"2107041316"</f>
        <v>2107041316</v>
      </c>
      <c r="C396" s="9">
        <v>0</v>
      </c>
      <c r="D396" s="9">
        <v>27</v>
      </c>
      <c r="E396" s="9" t="s">
        <v>7</v>
      </c>
    </row>
    <row r="397" ht="18.75" spans="1:5">
      <c r="A397" s="8" t="str">
        <f t="shared" si="14"/>
        <v>012020012</v>
      </c>
      <c r="B397" s="8" t="str">
        <f>"2107041317"</f>
        <v>2107041317</v>
      </c>
      <c r="C397" s="9">
        <v>0</v>
      </c>
      <c r="D397" s="9">
        <v>27</v>
      </c>
      <c r="E397" s="9" t="s">
        <v>7</v>
      </c>
    </row>
    <row r="398" ht="18.75" spans="1:5">
      <c r="A398" s="8" t="str">
        <f t="shared" si="14"/>
        <v>012020012</v>
      </c>
      <c r="B398" s="8" t="str">
        <f>"2107041318"</f>
        <v>2107041318</v>
      </c>
      <c r="C398" s="9">
        <v>0</v>
      </c>
      <c r="D398" s="9">
        <v>27</v>
      </c>
      <c r="E398" s="9" t="s">
        <v>7</v>
      </c>
    </row>
    <row r="399" ht="18.75" spans="1:5">
      <c r="A399" s="8" t="str">
        <f t="shared" si="14"/>
        <v>012020012</v>
      </c>
      <c r="B399" s="8" t="str">
        <f>"2107041323"</f>
        <v>2107041323</v>
      </c>
      <c r="C399" s="9">
        <v>0</v>
      </c>
      <c r="D399" s="9">
        <v>27</v>
      </c>
      <c r="E399" s="9" t="s">
        <v>7</v>
      </c>
    </row>
    <row r="400" ht="18.75" spans="1:5">
      <c r="A400" s="8" t="str">
        <f t="shared" si="14"/>
        <v>012020012</v>
      </c>
      <c r="B400" s="8" t="str">
        <f>"2107041401"</f>
        <v>2107041401</v>
      </c>
      <c r="C400" s="9">
        <v>0</v>
      </c>
      <c r="D400" s="9">
        <v>27</v>
      </c>
      <c r="E400" s="9" t="s">
        <v>7</v>
      </c>
    </row>
    <row r="401" ht="18.75" spans="1:5">
      <c r="A401" s="8" t="str">
        <f t="shared" si="14"/>
        <v>012020012</v>
      </c>
      <c r="B401" s="8" t="str">
        <f>"2107041404"</f>
        <v>2107041404</v>
      </c>
      <c r="C401" s="9">
        <v>0</v>
      </c>
      <c r="D401" s="9">
        <v>27</v>
      </c>
      <c r="E401" s="9" t="s">
        <v>7</v>
      </c>
    </row>
    <row r="402" ht="18.75" spans="1:5">
      <c r="A402" s="8" t="str">
        <f t="shared" ref="A402:A412" si="15">"012020013"</f>
        <v>012020013</v>
      </c>
      <c r="B402" s="8" t="str">
        <f>"2107041419"</f>
        <v>2107041419</v>
      </c>
      <c r="C402" s="9">
        <v>69.9</v>
      </c>
      <c r="D402" s="9">
        <v>1</v>
      </c>
      <c r="E402" s="9"/>
    </row>
    <row r="403" ht="18.75" spans="1:5">
      <c r="A403" s="8" t="str">
        <f t="shared" si="15"/>
        <v>012020013</v>
      </c>
      <c r="B403" s="8" t="str">
        <f>"2107041417"</f>
        <v>2107041417</v>
      </c>
      <c r="C403" s="9">
        <v>69.4</v>
      </c>
      <c r="D403" s="9">
        <v>2</v>
      </c>
      <c r="E403" s="9"/>
    </row>
    <row r="404" ht="18.75" spans="1:5">
      <c r="A404" s="8" t="str">
        <f t="shared" si="15"/>
        <v>012020013</v>
      </c>
      <c r="B404" s="8" t="str">
        <f>"2107041410"</f>
        <v>2107041410</v>
      </c>
      <c r="C404" s="9">
        <v>59.8</v>
      </c>
      <c r="D404" s="9">
        <v>3</v>
      </c>
      <c r="E404" s="9"/>
    </row>
    <row r="405" ht="18.75" spans="1:5">
      <c r="A405" s="8" t="str">
        <f t="shared" si="15"/>
        <v>012020013</v>
      </c>
      <c r="B405" s="8" t="str">
        <f>"2107041415"</f>
        <v>2107041415</v>
      </c>
      <c r="C405" s="9">
        <v>58.6</v>
      </c>
      <c r="D405" s="9">
        <v>4</v>
      </c>
      <c r="E405" s="9"/>
    </row>
    <row r="406" ht="18.75" spans="1:5">
      <c r="A406" s="8" t="str">
        <f t="shared" si="15"/>
        <v>012020013</v>
      </c>
      <c r="B406" s="8" t="str">
        <f>"2107041409"</f>
        <v>2107041409</v>
      </c>
      <c r="C406" s="9">
        <v>0</v>
      </c>
      <c r="D406" s="9">
        <v>5</v>
      </c>
      <c r="E406" s="9" t="s">
        <v>7</v>
      </c>
    </row>
    <row r="407" ht="18.75" spans="1:5">
      <c r="A407" s="8" t="str">
        <f t="shared" si="15"/>
        <v>012020013</v>
      </c>
      <c r="B407" s="8" t="str">
        <f>"2107041411"</f>
        <v>2107041411</v>
      </c>
      <c r="C407" s="9">
        <v>0</v>
      </c>
      <c r="D407" s="9">
        <v>5</v>
      </c>
      <c r="E407" s="9" t="s">
        <v>7</v>
      </c>
    </row>
    <row r="408" ht="18.75" spans="1:5">
      <c r="A408" s="8" t="str">
        <f t="shared" si="15"/>
        <v>012020013</v>
      </c>
      <c r="B408" s="8" t="str">
        <f>"2107041412"</f>
        <v>2107041412</v>
      </c>
      <c r="C408" s="9">
        <v>0</v>
      </c>
      <c r="D408" s="9">
        <v>5</v>
      </c>
      <c r="E408" s="9" t="s">
        <v>7</v>
      </c>
    </row>
    <row r="409" ht="18.75" spans="1:5">
      <c r="A409" s="8" t="str">
        <f t="shared" si="15"/>
        <v>012020013</v>
      </c>
      <c r="B409" s="8" t="str">
        <f>"2107041413"</f>
        <v>2107041413</v>
      </c>
      <c r="C409" s="9">
        <v>0</v>
      </c>
      <c r="D409" s="9">
        <v>5</v>
      </c>
      <c r="E409" s="9" t="s">
        <v>7</v>
      </c>
    </row>
    <row r="410" ht="18.75" spans="1:5">
      <c r="A410" s="8" t="str">
        <f t="shared" si="15"/>
        <v>012020013</v>
      </c>
      <c r="B410" s="8" t="str">
        <f>"2107041414"</f>
        <v>2107041414</v>
      </c>
      <c r="C410" s="9">
        <v>0</v>
      </c>
      <c r="D410" s="9">
        <v>5</v>
      </c>
      <c r="E410" s="9" t="s">
        <v>7</v>
      </c>
    </row>
    <row r="411" ht="18.75" spans="1:5">
      <c r="A411" s="8" t="str">
        <f t="shared" si="15"/>
        <v>012020013</v>
      </c>
      <c r="B411" s="8" t="str">
        <f>"2107041416"</f>
        <v>2107041416</v>
      </c>
      <c r="C411" s="9">
        <v>0</v>
      </c>
      <c r="D411" s="9">
        <v>5</v>
      </c>
      <c r="E411" s="9" t="s">
        <v>7</v>
      </c>
    </row>
    <row r="412" ht="18.75" spans="1:5">
      <c r="A412" s="8" t="str">
        <f t="shared" si="15"/>
        <v>012020013</v>
      </c>
      <c r="B412" s="8" t="str">
        <f>"2107041418"</f>
        <v>2107041418</v>
      </c>
      <c r="C412" s="9">
        <v>0</v>
      </c>
      <c r="D412" s="9">
        <v>5</v>
      </c>
      <c r="E412" s="9" t="s">
        <v>7</v>
      </c>
    </row>
    <row r="413" ht="18.75" spans="1:5">
      <c r="A413" s="8" t="str">
        <f t="shared" ref="A413:A447" si="16">"012020014"</f>
        <v>012020014</v>
      </c>
      <c r="B413" s="8" t="str">
        <f>"2107041515"</f>
        <v>2107041515</v>
      </c>
      <c r="C413" s="9">
        <v>76.8</v>
      </c>
      <c r="D413" s="9">
        <v>1</v>
      </c>
      <c r="E413" s="9"/>
    </row>
    <row r="414" ht="18.75" spans="1:5">
      <c r="A414" s="8" t="str">
        <f t="shared" si="16"/>
        <v>012020014</v>
      </c>
      <c r="B414" s="8" t="str">
        <f>"2107041511"</f>
        <v>2107041511</v>
      </c>
      <c r="C414" s="9">
        <v>72.5</v>
      </c>
      <c r="D414" s="9">
        <v>2</v>
      </c>
      <c r="E414" s="9"/>
    </row>
    <row r="415" ht="18.75" spans="1:5">
      <c r="A415" s="8" t="str">
        <f t="shared" si="16"/>
        <v>012020014</v>
      </c>
      <c r="B415" s="8" t="str">
        <f>"2107041514"</f>
        <v>2107041514</v>
      </c>
      <c r="C415" s="9">
        <v>72</v>
      </c>
      <c r="D415" s="9">
        <v>3</v>
      </c>
      <c r="E415" s="9"/>
    </row>
    <row r="416" ht="18.75" spans="1:5">
      <c r="A416" s="8" t="str">
        <f t="shared" si="16"/>
        <v>012020014</v>
      </c>
      <c r="B416" s="8" t="str">
        <f>"2107041501"</f>
        <v>2107041501</v>
      </c>
      <c r="C416" s="9">
        <v>71.9</v>
      </c>
      <c r="D416" s="9">
        <v>4</v>
      </c>
      <c r="E416" s="9"/>
    </row>
    <row r="417" ht="18.75" spans="1:5">
      <c r="A417" s="8" t="str">
        <f t="shared" si="16"/>
        <v>012020014</v>
      </c>
      <c r="B417" s="8" t="str">
        <f>"2107041523"</f>
        <v>2107041523</v>
      </c>
      <c r="C417" s="9">
        <v>71.2</v>
      </c>
      <c r="D417" s="9">
        <v>5</v>
      </c>
      <c r="E417" s="9"/>
    </row>
    <row r="418" ht="18.75" spans="1:5">
      <c r="A418" s="8" t="str">
        <f t="shared" si="16"/>
        <v>012020014</v>
      </c>
      <c r="B418" s="8" t="str">
        <f>"2107041504"</f>
        <v>2107041504</v>
      </c>
      <c r="C418" s="9">
        <v>69.9</v>
      </c>
      <c r="D418" s="9">
        <v>6</v>
      </c>
      <c r="E418" s="9"/>
    </row>
    <row r="419" ht="18.75" spans="1:5">
      <c r="A419" s="8" t="str">
        <f t="shared" si="16"/>
        <v>012020014</v>
      </c>
      <c r="B419" s="8" t="str">
        <f>"2107041516"</f>
        <v>2107041516</v>
      </c>
      <c r="C419" s="9">
        <v>69.3</v>
      </c>
      <c r="D419" s="9">
        <v>7</v>
      </c>
      <c r="E419" s="9"/>
    </row>
    <row r="420" ht="18.75" spans="1:5">
      <c r="A420" s="8" t="str">
        <f t="shared" si="16"/>
        <v>012020014</v>
      </c>
      <c r="B420" s="8" t="str">
        <f>"2107041507"</f>
        <v>2107041507</v>
      </c>
      <c r="C420" s="9">
        <v>68.5</v>
      </c>
      <c r="D420" s="9">
        <v>8</v>
      </c>
      <c r="E420" s="9"/>
    </row>
    <row r="421" ht="18.75" spans="1:5">
      <c r="A421" s="8" t="str">
        <f t="shared" si="16"/>
        <v>012020014</v>
      </c>
      <c r="B421" s="8" t="str">
        <f>"2107041517"</f>
        <v>2107041517</v>
      </c>
      <c r="C421" s="9">
        <v>68.3</v>
      </c>
      <c r="D421" s="9">
        <v>9</v>
      </c>
      <c r="E421" s="9"/>
    </row>
    <row r="422" ht="18.75" spans="1:5">
      <c r="A422" s="8" t="str">
        <f t="shared" si="16"/>
        <v>012020014</v>
      </c>
      <c r="B422" s="8" t="str">
        <f>"2107041522"</f>
        <v>2107041522</v>
      </c>
      <c r="C422" s="9">
        <v>68.3</v>
      </c>
      <c r="D422" s="9">
        <v>9</v>
      </c>
      <c r="E422" s="9"/>
    </row>
    <row r="423" ht="18.75" spans="1:5">
      <c r="A423" s="8" t="str">
        <f t="shared" si="16"/>
        <v>012020014</v>
      </c>
      <c r="B423" s="8" t="str">
        <f>"2107041421"</f>
        <v>2107041421</v>
      </c>
      <c r="C423" s="9">
        <v>67.9</v>
      </c>
      <c r="D423" s="9">
        <v>11</v>
      </c>
      <c r="E423" s="9"/>
    </row>
    <row r="424" ht="18.75" spans="1:5">
      <c r="A424" s="8" t="str">
        <f t="shared" si="16"/>
        <v>012020014</v>
      </c>
      <c r="B424" s="8" t="str">
        <f>"2107041425"</f>
        <v>2107041425</v>
      </c>
      <c r="C424" s="9">
        <v>66.2</v>
      </c>
      <c r="D424" s="9">
        <v>12</v>
      </c>
      <c r="E424" s="9"/>
    </row>
    <row r="425" ht="18.75" spans="1:5">
      <c r="A425" s="8" t="str">
        <f t="shared" si="16"/>
        <v>012020014</v>
      </c>
      <c r="B425" s="8" t="str">
        <f>"2107041508"</f>
        <v>2107041508</v>
      </c>
      <c r="C425" s="9">
        <v>66</v>
      </c>
      <c r="D425" s="9">
        <v>13</v>
      </c>
      <c r="E425" s="9"/>
    </row>
    <row r="426" ht="18.75" spans="1:5">
      <c r="A426" s="8" t="str">
        <f t="shared" si="16"/>
        <v>012020014</v>
      </c>
      <c r="B426" s="8" t="str">
        <f>"2107041520"</f>
        <v>2107041520</v>
      </c>
      <c r="C426" s="9">
        <v>64.3</v>
      </c>
      <c r="D426" s="9">
        <v>14</v>
      </c>
      <c r="E426" s="9"/>
    </row>
    <row r="427" ht="18.75" spans="1:5">
      <c r="A427" s="8" t="str">
        <f t="shared" si="16"/>
        <v>012020014</v>
      </c>
      <c r="B427" s="8" t="str">
        <f>"2107041429"</f>
        <v>2107041429</v>
      </c>
      <c r="C427" s="9">
        <v>63.5</v>
      </c>
      <c r="D427" s="9">
        <v>15</v>
      </c>
      <c r="E427" s="9"/>
    </row>
    <row r="428" ht="18.75" spans="1:5">
      <c r="A428" s="8" t="str">
        <f t="shared" si="16"/>
        <v>012020014</v>
      </c>
      <c r="B428" s="8" t="str">
        <f>"2107041521"</f>
        <v>2107041521</v>
      </c>
      <c r="C428" s="9">
        <v>63.4</v>
      </c>
      <c r="D428" s="9">
        <v>16</v>
      </c>
      <c r="E428" s="9"/>
    </row>
    <row r="429" ht="18.75" spans="1:5">
      <c r="A429" s="8" t="str">
        <f t="shared" si="16"/>
        <v>012020014</v>
      </c>
      <c r="B429" s="8" t="str">
        <f>"2107041506"</f>
        <v>2107041506</v>
      </c>
      <c r="C429" s="9">
        <v>62.9</v>
      </c>
      <c r="D429" s="9">
        <v>17</v>
      </c>
      <c r="E429" s="9"/>
    </row>
    <row r="430" ht="18.75" spans="1:5">
      <c r="A430" s="8" t="str">
        <f t="shared" si="16"/>
        <v>012020014</v>
      </c>
      <c r="B430" s="8" t="str">
        <f>"2107041502"</f>
        <v>2107041502</v>
      </c>
      <c r="C430" s="9">
        <v>62.7</v>
      </c>
      <c r="D430" s="9">
        <v>18</v>
      </c>
      <c r="E430" s="9"/>
    </row>
    <row r="431" ht="18.75" spans="1:5">
      <c r="A431" s="8" t="str">
        <f t="shared" si="16"/>
        <v>012020014</v>
      </c>
      <c r="B431" s="8" t="str">
        <f>"2107041430"</f>
        <v>2107041430</v>
      </c>
      <c r="C431" s="9">
        <v>62.6</v>
      </c>
      <c r="D431" s="9">
        <v>19</v>
      </c>
      <c r="E431" s="9"/>
    </row>
    <row r="432" ht="18.75" spans="1:5">
      <c r="A432" s="8" t="str">
        <f t="shared" si="16"/>
        <v>012020014</v>
      </c>
      <c r="B432" s="8" t="str">
        <f>"2107041505"</f>
        <v>2107041505</v>
      </c>
      <c r="C432" s="9">
        <v>62.5</v>
      </c>
      <c r="D432" s="9">
        <v>20</v>
      </c>
      <c r="E432" s="9"/>
    </row>
    <row r="433" ht="18.75" spans="1:5">
      <c r="A433" s="8" t="str">
        <f t="shared" si="16"/>
        <v>012020014</v>
      </c>
      <c r="B433" s="8" t="str">
        <f>"2107041428"</f>
        <v>2107041428</v>
      </c>
      <c r="C433" s="9">
        <v>62.2</v>
      </c>
      <c r="D433" s="9">
        <v>21</v>
      </c>
      <c r="E433" s="9"/>
    </row>
    <row r="434" ht="18.75" spans="1:5">
      <c r="A434" s="8" t="str">
        <f t="shared" si="16"/>
        <v>012020014</v>
      </c>
      <c r="B434" s="8" t="str">
        <f>"2107041424"</f>
        <v>2107041424</v>
      </c>
      <c r="C434" s="9">
        <v>61.6</v>
      </c>
      <c r="D434" s="9">
        <v>22</v>
      </c>
      <c r="E434" s="9"/>
    </row>
    <row r="435" ht="18.75" spans="1:5">
      <c r="A435" s="8" t="str">
        <f t="shared" si="16"/>
        <v>012020014</v>
      </c>
      <c r="B435" s="8" t="str">
        <f>"2107041524"</f>
        <v>2107041524</v>
      </c>
      <c r="C435" s="9">
        <v>60.9</v>
      </c>
      <c r="D435" s="9">
        <v>23</v>
      </c>
      <c r="E435" s="9"/>
    </row>
    <row r="436" ht="18.75" spans="1:5">
      <c r="A436" s="8" t="str">
        <f t="shared" si="16"/>
        <v>012020014</v>
      </c>
      <c r="B436" s="8" t="str">
        <f>"2107041512"</f>
        <v>2107041512</v>
      </c>
      <c r="C436" s="9">
        <v>60.4</v>
      </c>
      <c r="D436" s="9">
        <v>24</v>
      </c>
      <c r="E436" s="9"/>
    </row>
    <row r="437" ht="18.75" spans="1:5">
      <c r="A437" s="8" t="str">
        <f t="shared" si="16"/>
        <v>012020014</v>
      </c>
      <c r="B437" s="8" t="str">
        <f>"2107041420"</f>
        <v>2107041420</v>
      </c>
      <c r="C437" s="9">
        <v>0</v>
      </c>
      <c r="D437" s="9">
        <v>25</v>
      </c>
      <c r="E437" s="9" t="s">
        <v>7</v>
      </c>
    </row>
    <row r="438" ht="18.75" spans="1:5">
      <c r="A438" s="8" t="str">
        <f t="shared" si="16"/>
        <v>012020014</v>
      </c>
      <c r="B438" s="8" t="str">
        <f>"2107041422"</f>
        <v>2107041422</v>
      </c>
      <c r="C438" s="9">
        <v>0</v>
      </c>
      <c r="D438" s="9">
        <v>25</v>
      </c>
      <c r="E438" s="9" t="s">
        <v>7</v>
      </c>
    </row>
    <row r="439" ht="18.75" spans="1:5">
      <c r="A439" s="8" t="str">
        <f t="shared" si="16"/>
        <v>012020014</v>
      </c>
      <c r="B439" s="8" t="str">
        <f>"2107041423"</f>
        <v>2107041423</v>
      </c>
      <c r="C439" s="9">
        <v>0</v>
      </c>
      <c r="D439" s="9">
        <v>25</v>
      </c>
      <c r="E439" s="9" t="s">
        <v>7</v>
      </c>
    </row>
    <row r="440" ht="18.75" spans="1:5">
      <c r="A440" s="8" t="str">
        <f t="shared" si="16"/>
        <v>012020014</v>
      </c>
      <c r="B440" s="8" t="str">
        <f>"2107041426"</f>
        <v>2107041426</v>
      </c>
      <c r="C440" s="9">
        <v>0</v>
      </c>
      <c r="D440" s="9">
        <v>25</v>
      </c>
      <c r="E440" s="9" t="s">
        <v>7</v>
      </c>
    </row>
    <row r="441" ht="18.75" spans="1:5">
      <c r="A441" s="8" t="str">
        <f t="shared" si="16"/>
        <v>012020014</v>
      </c>
      <c r="B441" s="8" t="str">
        <f>"2107041427"</f>
        <v>2107041427</v>
      </c>
      <c r="C441" s="9">
        <v>0</v>
      </c>
      <c r="D441" s="9">
        <v>25</v>
      </c>
      <c r="E441" s="9" t="s">
        <v>7</v>
      </c>
    </row>
    <row r="442" ht="18.75" spans="1:5">
      <c r="A442" s="8" t="str">
        <f t="shared" si="16"/>
        <v>012020014</v>
      </c>
      <c r="B442" s="8" t="str">
        <f>"2107041503"</f>
        <v>2107041503</v>
      </c>
      <c r="C442" s="9">
        <v>0</v>
      </c>
      <c r="D442" s="9">
        <v>25</v>
      </c>
      <c r="E442" s="9" t="s">
        <v>7</v>
      </c>
    </row>
    <row r="443" ht="18.75" spans="1:5">
      <c r="A443" s="8" t="str">
        <f t="shared" si="16"/>
        <v>012020014</v>
      </c>
      <c r="B443" s="8" t="str">
        <f>"2107041509"</f>
        <v>2107041509</v>
      </c>
      <c r="C443" s="9">
        <v>0</v>
      </c>
      <c r="D443" s="9">
        <v>25</v>
      </c>
      <c r="E443" s="9" t="s">
        <v>7</v>
      </c>
    </row>
    <row r="444" ht="18.75" spans="1:5">
      <c r="A444" s="8" t="str">
        <f t="shared" si="16"/>
        <v>012020014</v>
      </c>
      <c r="B444" s="8" t="str">
        <f>"2107041510"</f>
        <v>2107041510</v>
      </c>
      <c r="C444" s="9">
        <v>0</v>
      </c>
      <c r="D444" s="9">
        <v>25</v>
      </c>
      <c r="E444" s="9" t="s">
        <v>7</v>
      </c>
    </row>
    <row r="445" ht="18.75" spans="1:5">
      <c r="A445" s="8" t="str">
        <f t="shared" si="16"/>
        <v>012020014</v>
      </c>
      <c r="B445" s="8" t="str">
        <f>"2107041513"</f>
        <v>2107041513</v>
      </c>
      <c r="C445" s="9">
        <v>0</v>
      </c>
      <c r="D445" s="9">
        <v>25</v>
      </c>
      <c r="E445" s="9" t="s">
        <v>7</v>
      </c>
    </row>
    <row r="446" ht="18.75" spans="1:5">
      <c r="A446" s="8" t="str">
        <f t="shared" si="16"/>
        <v>012020014</v>
      </c>
      <c r="B446" s="8" t="str">
        <f>"2107041518"</f>
        <v>2107041518</v>
      </c>
      <c r="C446" s="9">
        <v>0</v>
      </c>
      <c r="D446" s="9">
        <v>25</v>
      </c>
      <c r="E446" s="9" t="s">
        <v>7</v>
      </c>
    </row>
    <row r="447" ht="18.75" spans="1:5">
      <c r="A447" s="8" t="str">
        <f t="shared" si="16"/>
        <v>012020014</v>
      </c>
      <c r="B447" s="8" t="str">
        <f>"2107041519"</f>
        <v>2107041519</v>
      </c>
      <c r="C447" s="9">
        <v>0</v>
      </c>
      <c r="D447" s="9">
        <v>25</v>
      </c>
      <c r="E447" s="9" t="s">
        <v>7</v>
      </c>
    </row>
    <row r="448" ht="18.75" spans="1:5">
      <c r="A448" s="8" t="str">
        <f t="shared" ref="A448:A500" si="17">"012020015"</f>
        <v>012020015</v>
      </c>
      <c r="B448" s="8" t="str">
        <f>"2107041626"</f>
        <v>2107041626</v>
      </c>
      <c r="C448" s="9">
        <v>76.2</v>
      </c>
      <c r="D448" s="9">
        <v>1</v>
      </c>
      <c r="E448" s="9"/>
    </row>
    <row r="449" ht="18.75" spans="1:5">
      <c r="A449" s="8" t="str">
        <f t="shared" si="17"/>
        <v>012020015</v>
      </c>
      <c r="B449" s="8" t="str">
        <f>"2107041717"</f>
        <v>2107041717</v>
      </c>
      <c r="C449" s="9">
        <v>74</v>
      </c>
      <c r="D449" s="9">
        <v>2</v>
      </c>
      <c r="E449" s="9"/>
    </row>
    <row r="450" ht="18.75" spans="1:5">
      <c r="A450" s="8" t="str">
        <f t="shared" si="17"/>
        <v>012020015</v>
      </c>
      <c r="B450" s="8" t="str">
        <f>"2107041707"</f>
        <v>2107041707</v>
      </c>
      <c r="C450" s="9">
        <v>73.4</v>
      </c>
      <c r="D450" s="9">
        <v>3</v>
      </c>
      <c r="E450" s="9"/>
    </row>
    <row r="451" ht="18.75" spans="1:5">
      <c r="A451" s="8" t="str">
        <f t="shared" si="17"/>
        <v>012020015</v>
      </c>
      <c r="B451" s="8" t="str">
        <f>"2107041619"</f>
        <v>2107041619</v>
      </c>
      <c r="C451" s="9">
        <v>71.8</v>
      </c>
      <c r="D451" s="9">
        <v>4</v>
      </c>
      <c r="E451" s="9"/>
    </row>
    <row r="452" ht="18.75" spans="1:5">
      <c r="A452" s="8" t="str">
        <f t="shared" si="17"/>
        <v>012020015</v>
      </c>
      <c r="B452" s="8" t="str">
        <f>"2107041627"</f>
        <v>2107041627</v>
      </c>
      <c r="C452" s="9">
        <v>70.4</v>
      </c>
      <c r="D452" s="9">
        <v>5</v>
      </c>
      <c r="E452" s="9"/>
    </row>
    <row r="453" ht="18.75" spans="1:5">
      <c r="A453" s="8" t="str">
        <f t="shared" si="17"/>
        <v>012020015</v>
      </c>
      <c r="B453" s="8" t="str">
        <f>"2107041706"</f>
        <v>2107041706</v>
      </c>
      <c r="C453" s="9">
        <v>70.4</v>
      </c>
      <c r="D453" s="9">
        <v>5</v>
      </c>
      <c r="E453" s="9"/>
    </row>
    <row r="454" ht="18.75" spans="1:5">
      <c r="A454" s="8" t="str">
        <f t="shared" si="17"/>
        <v>012020015</v>
      </c>
      <c r="B454" s="8" t="str">
        <f>"2107041603"</f>
        <v>2107041603</v>
      </c>
      <c r="C454" s="9">
        <v>69.9</v>
      </c>
      <c r="D454" s="9">
        <v>7</v>
      </c>
      <c r="E454" s="9"/>
    </row>
    <row r="455" ht="18.75" spans="1:5">
      <c r="A455" s="8" t="str">
        <f t="shared" si="17"/>
        <v>012020015</v>
      </c>
      <c r="B455" s="8" t="str">
        <f>"2107041609"</f>
        <v>2107041609</v>
      </c>
      <c r="C455" s="9">
        <v>68.7</v>
      </c>
      <c r="D455" s="9">
        <v>8</v>
      </c>
      <c r="E455" s="9"/>
    </row>
    <row r="456" ht="18.75" spans="1:5">
      <c r="A456" s="8" t="str">
        <f t="shared" si="17"/>
        <v>012020015</v>
      </c>
      <c r="B456" s="8" t="str">
        <f>"2107041614"</f>
        <v>2107041614</v>
      </c>
      <c r="C456" s="9">
        <v>68.3</v>
      </c>
      <c r="D456" s="9">
        <v>9</v>
      </c>
      <c r="E456" s="9"/>
    </row>
    <row r="457" ht="18.75" spans="1:5">
      <c r="A457" s="8" t="str">
        <f t="shared" si="17"/>
        <v>012020015</v>
      </c>
      <c r="B457" s="8" t="str">
        <f>"2107041618"</f>
        <v>2107041618</v>
      </c>
      <c r="C457" s="9">
        <v>68.1</v>
      </c>
      <c r="D457" s="9">
        <v>10</v>
      </c>
      <c r="E457" s="9"/>
    </row>
    <row r="458" ht="18.75" spans="1:5">
      <c r="A458" s="8" t="str">
        <f t="shared" si="17"/>
        <v>012020015</v>
      </c>
      <c r="B458" s="8" t="str">
        <f>"2107041525"</f>
        <v>2107041525</v>
      </c>
      <c r="C458" s="9">
        <v>67.7</v>
      </c>
      <c r="D458" s="9">
        <v>11</v>
      </c>
      <c r="E458" s="9"/>
    </row>
    <row r="459" ht="18.75" spans="1:5">
      <c r="A459" s="8" t="str">
        <f t="shared" si="17"/>
        <v>012020015</v>
      </c>
      <c r="B459" s="8" t="str">
        <f>"2107041710"</f>
        <v>2107041710</v>
      </c>
      <c r="C459" s="9">
        <v>66.9</v>
      </c>
      <c r="D459" s="9">
        <v>12</v>
      </c>
      <c r="E459" s="9"/>
    </row>
    <row r="460" ht="18.75" spans="1:5">
      <c r="A460" s="8" t="str">
        <f t="shared" si="17"/>
        <v>012020015</v>
      </c>
      <c r="B460" s="8" t="str">
        <f>"2107041713"</f>
        <v>2107041713</v>
      </c>
      <c r="C460" s="9">
        <v>65.8</v>
      </c>
      <c r="D460" s="9">
        <v>13</v>
      </c>
      <c r="E460" s="9"/>
    </row>
    <row r="461" ht="18.75" spans="1:5">
      <c r="A461" s="8" t="str">
        <f t="shared" si="17"/>
        <v>012020015</v>
      </c>
      <c r="B461" s="8" t="str">
        <f>"2107041623"</f>
        <v>2107041623</v>
      </c>
      <c r="C461" s="9">
        <v>65.1</v>
      </c>
      <c r="D461" s="9">
        <v>14</v>
      </c>
      <c r="E461" s="9"/>
    </row>
    <row r="462" ht="18.75" spans="1:5">
      <c r="A462" s="8" t="str">
        <f t="shared" si="17"/>
        <v>012020015</v>
      </c>
      <c r="B462" s="8" t="str">
        <f>"2107041703"</f>
        <v>2107041703</v>
      </c>
      <c r="C462" s="9">
        <v>65.1</v>
      </c>
      <c r="D462" s="9">
        <v>14</v>
      </c>
      <c r="E462" s="9"/>
    </row>
    <row r="463" ht="18.75" spans="1:5">
      <c r="A463" s="8" t="str">
        <f t="shared" si="17"/>
        <v>012020015</v>
      </c>
      <c r="B463" s="8" t="str">
        <f>"2107041615"</f>
        <v>2107041615</v>
      </c>
      <c r="C463" s="9">
        <v>64.9</v>
      </c>
      <c r="D463" s="9">
        <v>16</v>
      </c>
      <c r="E463" s="9"/>
    </row>
    <row r="464" ht="18.75" spans="1:5">
      <c r="A464" s="8" t="str">
        <f t="shared" si="17"/>
        <v>012020015</v>
      </c>
      <c r="B464" s="8" t="str">
        <f>"2107041611"</f>
        <v>2107041611</v>
      </c>
      <c r="C464" s="9">
        <v>64.8</v>
      </c>
      <c r="D464" s="9">
        <v>17</v>
      </c>
      <c r="E464" s="9"/>
    </row>
    <row r="465" ht="18.75" spans="1:5">
      <c r="A465" s="8" t="str">
        <f t="shared" si="17"/>
        <v>012020015</v>
      </c>
      <c r="B465" s="8" t="str">
        <f>"2107041625"</f>
        <v>2107041625</v>
      </c>
      <c r="C465" s="9">
        <v>64.7</v>
      </c>
      <c r="D465" s="9">
        <v>18</v>
      </c>
      <c r="E465" s="9"/>
    </row>
    <row r="466" ht="18.75" spans="1:5">
      <c r="A466" s="8" t="str">
        <f t="shared" si="17"/>
        <v>012020015</v>
      </c>
      <c r="B466" s="8" t="str">
        <f>"2107041526"</f>
        <v>2107041526</v>
      </c>
      <c r="C466" s="9">
        <v>63.5</v>
      </c>
      <c r="D466" s="9">
        <v>19</v>
      </c>
      <c r="E466" s="9"/>
    </row>
    <row r="467" ht="18.75" spans="1:5">
      <c r="A467" s="8" t="str">
        <f t="shared" si="17"/>
        <v>012020015</v>
      </c>
      <c r="B467" s="8" t="str">
        <f>"2107041714"</f>
        <v>2107041714</v>
      </c>
      <c r="C467" s="9">
        <v>63.3</v>
      </c>
      <c r="D467" s="9">
        <v>20</v>
      </c>
      <c r="E467" s="9"/>
    </row>
    <row r="468" ht="18.75" spans="1:5">
      <c r="A468" s="8" t="str">
        <f t="shared" si="17"/>
        <v>012020015</v>
      </c>
      <c r="B468" s="8" t="str">
        <f>"2107041601"</f>
        <v>2107041601</v>
      </c>
      <c r="C468" s="9">
        <v>63.1</v>
      </c>
      <c r="D468" s="9">
        <v>21</v>
      </c>
      <c r="E468" s="9"/>
    </row>
    <row r="469" ht="18.75" spans="1:5">
      <c r="A469" s="8" t="str">
        <f t="shared" si="17"/>
        <v>012020015</v>
      </c>
      <c r="B469" s="8" t="str">
        <f>"2107041604"</f>
        <v>2107041604</v>
      </c>
      <c r="C469" s="9">
        <v>62.8</v>
      </c>
      <c r="D469" s="9">
        <v>22</v>
      </c>
      <c r="E469" s="9"/>
    </row>
    <row r="470" ht="18.75" spans="1:5">
      <c r="A470" s="8" t="str">
        <f t="shared" si="17"/>
        <v>012020015</v>
      </c>
      <c r="B470" s="8" t="str">
        <f>"2107041530"</f>
        <v>2107041530</v>
      </c>
      <c r="C470" s="9">
        <v>62</v>
      </c>
      <c r="D470" s="9">
        <v>23</v>
      </c>
      <c r="E470" s="9"/>
    </row>
    <row r="471" ht="18.75" spans="1:5">
      <c r="A471" s="8" t="str">
        <f t="shared" si="17"/>
        <v>012020015</v>
      </c>
      <c r="B471" s="8" t="str">
        <f>"2107041602"</f>
        <v>2107041602</v>
      </c>
      <c r="C471" s="9">
        <v>61.9</v>
      </c>
      <c r="D471" s="9">
        <v>24</v>
      </c>
      <c r="E471" s="9"/>
    </row>
    <row r="472" ht="18.75" spans="1:5">
      <c r="A472" s="8" t="str">
        <f t="shared" si="17"/>
        <v>012020015</v>
      </c>
      <c r="B472" s="8" t="str">
        <f>"2107041612"</f>
        <v>2107041612</v>
      </c>
      <c r="C472" s="9">
        <v>61.8</v>
      </c>
      <c r="D472" s="9">
        <v>25</v>
      </c>
      <c r="E472" s="9"/>
    </row>
    <row r="473" ht="18.75" spans="1:5">
      <c r="A473" s="8" t="str">
        <f t="shared" si="17"/>
        <v>012020015</v>
      </c>
      <c r="B473" s="8" t="str">
        <f>"2107041616"</f>
        <v>2107041616</v>
      </c>
      <c r="C473" s="9">
        <v>61.7</v>
      </c>
      <c r="D473" s="9">
        <v>26</v>
      </c>
      <c r="E473" s="9"/>
    </row>
    <row r="474" ht="18.75" spans="1:5">
      <c r="A474" s="8" t="str">
        <f t="shared" si="17"/>
        <v>012020015</v>
      </c>
      <c r="B474" s="8" t="str">
        <f>"2107041715"</f>
        <v>2107041715</v>
      </c>
      <c r="C474" s="9">
        <v>61.6</v>
      </c>
      <c r="D474" s="9">
        <v>27</v>
      </c>
      <c r="E474" s="9"/>
    </row>
    <row r="475" ht="18.75" spans="1:5">
      <c r="A475" s="8" t="str">
        <f t="shared" si="17"/>
        <v>012020015</v>
      </c>
      <c r="B475" s="8" t="str">
        <f>"2107041705"</f>
        <v>2107041705</v>
      </c>
      <c r="C475" s="9">
        <v>61</v>
      </c>
      <c r="D475" s="9">
        <v>28</v>
      </c>
      <c r="E475" s="9"/>
    </row>
    <row r="476" ht="18.75" spans="1:5">
      <c r="A476" s="8" t="str">
        <f t="shared" si="17"/>
        <v>012020015</v>
      </c>
      <c r="B476" s="8" t="str">
        <f>"2107041605"</f>
        <v>2107041605</v>
      </c>
      <c r="C476" s="9">
        <v>60.9</v>
      </c>
      <c r="D476" s="9">
        <v>29</v>
      </c>
      <c r="E476" s="9"/>
    </row>
    <row r="477" ht="18.75" spans="1:5">
      <c r="A477" s="8" t="str">
        <f t="shared" si="17"/>
        <v>012020015</v>
      </c>
      <c r="B477" s="8" t="str">
        <f>"2107041620"</f>
        <v>2107041620</v>
      </c>
      <c r="C477" s="9">
        <v>60</v>
      </c>
      <c r="D477" s="9">
        <v>30</v>
      </c>
      <c r="E477" s="9"/>
    </row>
    <row r="478" ht="18.75" spans="1:5">
      <c r="A478" s="8" t="str">
        <f t="shared" si="17"/>
        <v>012020015</v>
      </c>
      <c r="B478" s="8" t="str">
        <f>"2107041709"</f>
        <v>2107041709</v>
      </c>
      <c r="C478" s="9">
        <v>59.2</v>
      </c>
      <c r="D478" s="9">
        <v>31</v>
      </c>
      <c r="E478" s="9"/>
    </row>
    <row r="479" ht="18.75" spans="1:5">
      <c r="A479" s="8" t="str">
        <f t="shared" si="17"/>
        <v>012020015</v>
      </c>
      <c r="B479" s="8" t="str">
        <f>"2107041624"</f>
        <v>2107041624</v>
      </c>
      <c r="C479" s="9">
        <v>58.5</v>
      </c>
      <c r="D479" s="9">
        <v>32</v>
      </c>
      <c r="E479" s="9"/>
    </row>
    <row r="480" ht="18.75" spans="1:5">
      <c r="A480" s="8" t="str">
        <f t="shared" si="17"/>
        <v>012020015</v>
      </c>
      <c r="B480" s="8" t="str">
        <f>"2107041529"</f>
        <v>2107041529</v>
      </c>
      <c r="C480" s="9">
        <v>48.3</v>
      </c>
      <c r="D480" s="9">
        <v>33</v>
      </c>
      <c r="E480" s="9"/>
    </row>
    <row r="481" ht="18.75" spans="1:5">
      <c r="A481" s="8" t="str">
        <f t="shared" si="17"/>
        <v>012020015</v>
      </c>
      <c r="B481" s="8" t="str">
        <f>"2107041607"</f>
        <v>2107041607</v>
      </c>
      <c r="C481" s="9">
        <v>47.9</v>
      </c>
      <c r="D481" s="9">
        <v>34</v>
      </c>
      <c r="E481" s="9"/>
    </row>
    <row r="482" ht="18.75" spans="1:5">
      <c r="A482" s="8" t="str">
        <f t="shared" si="17"/>
        <v>012020015</v>
      </c>
      <c r="B482" s="8" t="str">
        <f>"2107041527"</f>
        <v>2107041527</v>
      </c>
      <c r="C482" s="9">
        <v>0</v>
      </c>
      <c r="D482" s="9">
        <v>35</v>
      </c>
      <c r="E482" s="9" t="s">
        <v>7</v>
      </c>
    </row>
    <row r="483" ht="18.75" spans="1:5">
      <c r="A483" s="8" t="str">
        <f t="shared" si="17"/>
        <v>012020015</v>
      </c>
      <c r="B483" s="8" t="str">
        <f>"2107041528"</f>
        <v>2107041528</v>
      </c>
      <c r="C483" s="9">
        <v>0</v>
      </c>
      <c r="D483" s="9">
        <v>35</v>
      </c>
      <c r="E483" s="9" t="s">
        <v>7</v>
      </c>
    </row>
    <row r="484" ht="18.75" spans="1:5">
      <c r="A484" s="8" t="str">
        <f t="shared" si="17"/>
        <v>012020015</v>
      </c>
      <c r="B484" s="8" t="str">
        <f>"2107041606"</f>
        <v>2107041606</v>
      </c>
      <c r="C484" s="9">
        <v>0</v>
      </c>
      <c r="D484" s="9">
        <v>35</v>
      </c>
      <c r="E484" s="9" t="s">
        <v>7</v>
      </c>
    </row>
    <row r="485" ht="18.75" spans="1:5">
      <c r="A485" s="8" t="str">
        <f t="shared" si="17"/>
        <v>012020015</v>
      </c>
      <c r="B485" s="8" t="str">
        <f>"2107041608"</f>
        <v>2107041608</v>
      </c>
      <c r="C485" s="9">
        <v>0</v>
      </c>
      <c r="D485" s="9">
        <v>35</v>
      </c>
      <c r="E485" s="9" t="s">
        <v>7</v>
      </c>
    </row>
    <row r="486" ht="18.75" spans="1:5">
      <c r="A486" s="8" t="str">
        <f t="shared" si="17"/>
        <v>012020015</v>
      </c>
      <c r="B486" s="8" t="str">
        <f>"2107041610"</f>
        <v>2107041610</v>
      </c>
      <c r="C486" s="9">
        <v>0</v>
      </c>
      <c r="D486" s="9">
        <v>35</v>
      </c>
      <c r="E486" s="9" t="s">
        <v>7</v>
      </c>
    </row>
    <row r="487" ht="18.75" spans="1:5">
      <c r="A487" s="8" t="str">
        <f t="shared" si="17"/>
        <v>012020015</v>
      </c>
      <c r="B487" s="8" t="str">
        <f>"2107041613"</f>
        <v>2107041613</v>
      </c>
      <c r="C487" s="9">
        <v>0</v>
      </c>
      <c r="D487" s="9">
        <v>35</v>
      </c>
      <c r="E487" s="9" t="s">
        <v>7</v>
      </c>
    </row>
    <row r="488" ht="18.75" spans="1:5">
      <c r="A488" s="8" t="str">
        <f t="shared" si="17"/>
        <v>012020015</v>
      </c>
      <c r="B488" s="8" t="str">
        <f>"2107041617"</f>
        <v>2107041617</v>
      </c>
      <c r="C488" s="9">
        <v>0</v>
      </c>
      <c r="D488" s="9">
        <v>35</v>
      </c>
      <c r="E488" s="9" t="s">
        <v>7</v>
      </c>
    </row>
    <row r="489" ht="18.75" spans="1:5">
      <c r="A489" s="8" t="str">
        <f t="shared" si="17"/>
        <v>012020015</v>
      </c>
      <c r="B489" s="8" t="str">
        <f>"2107041621"</f>
        <v>2107041621</v>
      </c>
      <c r="C489" s="9">
        <v>0</v>
      </c>
      <c r="D489" s="9">
        <v>35</v>
      </c>
      <c r="E489" s="9" t="s">
        <v>7</v>
      </c>
    </row>
    <row r="490" ht="18.75" spans="1:5">
      <c r="A490" s="8" t="str">
        <f t="shared" si="17"/>
        <v>012020015</v>
      </c>
      <c r="B490" s="8" t="str">
        <f>"2107041622"</f>
        <v>2107041622</v>
      </c>
      <c r="C490" s="9">
        <v>0</v>
      </c>
      <c r="D490" s="9">
        <v>35</v>
      </c>
      <c r="E490" s="9" t="s">
        <v>7</v>
      </c>
    </row>
    <row r="491" ht="18.75" spans="1:5">
      <c r="A491" s="8" t="str">
        <f t="shared" si="17"/>
        <v>012020015</v>
      </c>
      <c r="B491" s="8" t="str">
        <f>"2107041628"</f>
        <v>2107041628</v>
      </c>
      <c r="C491" s="9">
        <v>0</v>
      </c>
      <c r="D491" s="9">
        <v>35</v>
      </c>
      <c r="E491" s="9" t="s">
        <v>7</v>
      </c>
    </row>
    <row r="492" ht="18.75" spans="1:5">
      <c r="A492" s="8" t="str">
        <f t="shared" si="17"/>
        <v>012020015</v>
      </c>
      <c r="B492" s="8" t="str">
        <f>"2107041629"</f>
        <v>2107041629</v>
      </c>
      <c r="C492" s="9">
        <v>0</v>
      </c>
      <c r="D492" s="9">
        <v>35</v>
      </c>
      <c r="E492" s="9" t="s">
        <v>7</v>
      </c>
    </row>
    <row r="493" ht="18.75" spans="1:5">
      <c r="A493" s="8" t="str">
        <f t="shared" si="17"/>
        <v>012020015</v>
      </c>
      <c r="B493" s="8" t="str">
        <f>"2107041630"</f>
        <v>2107041630</v>
      </c>
      <c r="C493" s="9">
        <v>0</v>
      </c>
      <c r="D493" s="9">
        <v>35</v>
      </c>
      <c r="E493" s="9" t="s">
        <v>7</v>
      </c>
    </row>
    <row r="494" ht="18.75" spans="1:5">
      <c r="A494" s="8" t="str">
        <f t="shared" si="17"/>
        <v>012020015</v>
      </c>
      <c r="B494" s="8" t="str">
        <f>"2107041701"</f>
        <v>2107041701</v>
      </c>
      <c r="C494" s="9">
        <v>0</v>
      </c>
      <c r="D494" s="9">
        <v>35</v>
      </c>
      <c r="E494" s="9" t="s">
        <v>7</v>
      </c>
    </row>
    <row r="495" ht="18.75" spans="1:5">
      <c r="A495" s="8" t="str">
        <f t="shared" si="17"/>
        <v>012020015</v>
      </c>
      <c r="B495" s="8" t="str">
        <f>"2107041702"</f>
        <v>2107041702</v>
      </c>
      <c r="C495" s="9">
        <v>0</v>
      </c>
      <c r="D495" s="9">
        <v>35</v>
      </c>
      <c r="E495" s="9" t="s">
        <v>7</v>
      </c>
    </row>
    <row r="496" ht="18.75" spans="1:5">
      <c r="A496" s="8" t="str">
        <f t="shared" si="17"/>
        <v>012020015</v>
      </c>
      <c r="B496" s="8" t="str">
        <f>"2107041704"</f>
        <v>2107041704</v>
      </c>
      <c r="C496" s="9">
        <v>0</v>
      </c>
      <c r="D496" s="9">
        <v>35</v>
      </c>
      <c r="E496" s="9" t="s">
        <v>7</v>
      </c>
    </row>
    <row r="497" ht="18.75" spans="1:5">
      <c r="A497" s="8" t="str">
        <f t="shared" si="17"/>
        <v>012020015</v>
      </c>
      <c r="B497" s="8" t="str">
        <f>"2107041708"</f>
        <v>2107041708</v>
      </c>
      <c r="C497" s="9">
        <v>0</v>
      </c>
      <c r="D497" s="9">
        <v>35</v>
      </c>
      <c r="E497" s="9" t="s">
        <v>7</v>
      </c>
    </row>
    <row r="498" ht="18.75" spans="1:5">
      <c r="A498" s="8" t="str">
        <f t="shared" si="17"/>
        <v>012020015</v>
      </c>
      <c r="B498" s="8" t="str">
        <f>"2107041711"</f>
        <v>2107041711</v>
      </c>
      <c r="C498" s="9">
        <v>0</v>
      </c>
      <c r="D498" s="9">
        <v>35</v>
      </c>
      <c r="E498" s="9" t="s">
        <v>7</v>
      </c>
    </row>
    <row r="499" ht="18.75" spans="1:5">
      <c r="A499" s="8" t="str">
        <f t="shared" si="17"/>
        <v>012020015</v>
      </c>
      <c r="B499" s="8" t="str">
        <f>"2107041712"</f>
        <v>2107041712</v>
      </c>
      <c r="C499" s="9">
        <v>0</v>
      </c>
      <c r="D499" s="9">
        <v>35</v>
      </c>
      <c r="E499" s="9" t="s">
        <v>7</v>
      </c>
    </row>
    <row r="500" ht="18.75" spans="1:5">
      <c r="A500" s="8" t="str">
        <f t="shared" si="17"/>
        <v>012020015</v>
      </c>
      <c r="B500" s="8" t="str">
        <f>"2107041716"</f>
        <v>2107041716</v>
      </c>
      <c r="C500" s="9">
        <v>0</v>
      </c>
      <c r="D500" s="9">
        <v>35</v>
      </c>
      <c r="E500" s="9" t="s">
        <v>7</v>
      </c>
    </row>
    <row r="501" ht="18.75" spans="1:5">
      <c r="A501" s="8" t="str">
        <f t="shared" ref="A501:A506" si="18">"012020019"</f>
        <v>012020019</v>
      </c>
      <c r="B501" s="8" t="str">
        <f>"2107041718"</f>
        <v>2107041718</v>
      </c>
      <c r="C501" s="9">
        <v>70.5</v>
      </c>
      <c r="D501" s="9">
        <v>1</v>
      </c>
      <c r="E501" s="9"/>
    </row>
    <row r="502" ht="18.75" spans="1:5">
      <c r="A502" s="8" t="str">
        <f t="shared" si="18"/>
        <v>012020019</v>
      </c>
      <c r="B502" s="8" t="str">
        <f>"2107041722"</f>
        <v>2107041722</v>
      </c>
      <c r="C502" s="9">
        <v>68.4</v>
      </c>
      <c r="D502" s="9">
        <v>2</v>
      </c>
      <c r="E502" s="9"/>
    </row>
    <row r="503" ht="18.75" spans="1:5">
      <c r="A503" s="8" t="str">
        <f t="shared" si="18"/>
        <v>012020019</v>
      </c>
      <c r="B503" s="8" t="str">
        <f>"2107041721"</f>
        <v>2107041721</v>
      </c>
      <c r="C503" s="9">
        <v>67.4</v>
      </c>
      <c r="D503" s="9">
        <v>3</v>
      </c>
      <c r="E503" s="9"/>
    </row>
    <row r="504" ht="18.75" spans="1:5">
      <c r="A504" s="8" t="str">
        <f t="shared" si="18"/>
        <v>012020019</v>
      </c>
      <c r="B504" s="8" t="str">
        <f>"2107041720"</f>
        <v>2107041720</v>
      </c>
      <c r="C504" s="9">
        <v>62.8</v>
      </c>
      <c r="D504" s="9">
        <v>4</v>
      </c>
      <c r="E504" s="9"/>
    </row>
    <row r="505" ht="18.75" spans="1:5">
      <c r="A505" s="8" t="str">
        <f t="shared" si="18"/>
        <v>012020019</v>
      </c>
      <c r="B505" s="8" t="str">
        <f>"2107041723"</f>
        <v>2107041723</v>
      </c>
      <c r="C505" s="9">
        <v>60.7</v>
      </c>
      <c r="D505" s="9">
        <v>5</v>
      </c>
      <c r="E505" s="9"/>
    </row>
    <row r="506" ht="18.75" spans="1:5">
      <c r="A506" s="8" t="str">
        <f t="shared" si="18"/>
        <v>012020019</v>
      </c>
      <c r="B506" s="8" t="str">
        <f>"2107041719"</f>
        <v>2107041719</v>
      </c>
      <c r="C506" s="9">
        <v>0</v>
      </c>
      <c r="D506" s="9">
        <v>6</v>
      </c>
      <c r="E506" s="9" t="s">
        <v>7</v>
      </c>
    </row>
    <row r="507" ht="18.75" spans="1:5">
      <c r="A507" s="8" t="str">
        <f t="shared" ref="A507:A512" si="19">"012020020"</f>
        <v>012020020</v>
      </c>
      <c r="B507" s="8" t="str">
        <f>"2107041724"</f>
        <v>2107041724</v>
      </c>
      <c r="C507" s="9">
        <v>67.9</v>
      </c>
      <c r="D507" s="9">
        <v>1</v>
      </c>
      <c r="E507" s="9"/>
    </row>
    <row r="508" ht="18.75" spans="1:5">
      <c r="A508" s="8" t="str">
        <f t="shared" si="19"/>
        <v>012020020</v>
      </c>
      <c r="B508" s="8" t="str">
        <f>"2107041726"</f>
        <v>2107041726</v>
      </c>
      <c r="C508" s="9">
        <v>64.2</v>
      </c>
      <c r="D508" s="9">
        <v>2</v>
      </c>
      <c r="E508" s="9"/>
    </row>
    <row r="509" ht="18.75" spans="1:5">
      <c r="A509" s="8" t="str">
        <f t="shared" si="19"/>
        <v>012020020</v>
      </c>
      <c r="B509" s="8" t="str">
        <f>"2107041728"</f>
        <v>2107041728</v>
      </c>
      <c r="C509" s="9">
        <v>64.1</v>
      </c>
      <c r="D509" s="9">
        <v>3</v>
      </c>
      <c r="E509" s="9"/>
    </row>
    <row r="510" ht="18.75" spans="1:5">
      <c r="A510" s="8" t="str">
        <f t="shared" si="19"/>
        <v>012020020</v>
      </c>
      <c r="B510" s="8" t="str">
        <f>"2107041725"</f>
        <v>2107041725</v>
      </c>
      <c r="C510" s="9">
        <v>58.4</v>
      </c>
      <c r="D510" s="9">
        <v>4</v>
      </c>
      <c r="E510" s="9"/>
    </row>
    <row r="511" ht="18.75" spans="1:5">
      <c r="A511" s="8" t="str">
        <f t="shared" si="19"/>
        <v>012020020</v>
      </c>
      <c r="B511" s="8" t="str">
        <f>"2107041727"</f>
        <v>2107041727</v>
      </c>
      <c r="C511" s="9">
        <v>0</v>
      </c>
      <c r="D511" s="9">
        <v>5</v>
      </c>
      <c r="E511" s="9" t="s">
        <v>7</v>
      </c>
    </row>
    <row r="512" ht="18.75" spans="1:5">
      <c r="A512" s="8" t="str">
        <f t="shared" si="19"/>
        <v>012020020</v>
      </c>
      <c r="B512" s="8" t="str">
        <f>"2107041729"</f>
        <v>2107041729</v>
      </c>
      <c r="C512" s="9">
        <v>0</v>
      </c>
      <c r="D512" s="9">
        <v>5</v>
      </c>
      <c r="E512" s="9" t="s">
        <v>7</v>
      </c>
    </row>
    <row r="513" ht="18.75" spans="1:5">
      <c r="A513" s="8" t="str">
        <f t="shared" ref="A513:A516" si="20">"012020021"</f>
        <v>012020021</v>
      </c>
      <c r="B513" s="8" t="str">
        <f>"2107041801"</f>
        <v>2107041801</v>
      </c>
      <c r="C513" s="9">
        <v>66.9</v>
      </c>
      <c r="D513" s="9">
        <v>1</v>
      </c>
      <c r="E513" s="9"/>
    </row>
    <row r="514" ht="18.75" spans="1:5">
      <c r="A514" s="8" t="str">
        <f t="shared" si="20"/>
        <v>012020021</v>
      </c>
      <c r="B514" s="8" t="str">
        <f>"2107041802"</f>
        <v>2107041802</v>
      </c>
      <c r="C514" s="9">
        <v>66.4</v>
      </c>
      <c r="D514" s="9">
        <v>2</v>
      </c>
      <c r="E514" s="9"/>
    </row>
    <row r="515" ht="18.75" spans="1:5">
      <c r="A515" s="8" t="str">
        <f t="shared" si="20"/>
        <v>012020021</v>
      </c>
      <c r="B515" s="8" t="str">
        <f>"2107041803"</f>
        <v>2107041803</v>
      </c>
      <c r="C515" s="9">
        <v>66.1</v>
      </c>
      <c r="D515" s="9">
        <v>3</v>
      </c>
      <c r="E515" s="9"/>
    </row>
    <row r="516" ht="18.75" spans="1:5">
      <c r="A516" s="8" t="str">
        <f t="shared" si="20"/>
        <v>012020021</v>
      </c>
      <c r="B516" s="8" t="str">
        <f>"2107041730"</f>
        <v>2107041730</v>
      </c>
      <c r="C516" s="9">
        <v>0</v>
      </c>
      <c r="D516" s="9">
        <v>4</v>
      </c>
      <c r="E516" s="9" t="s">
        <v>7</v>
      </c>
    </row>
    <row r="517" ht="18.75" spans="1:5">
      <c r="A517" s="8" t="str">
        <f t="shared" ref="A517:A530" si="21">"012020022"</f>
        <v>012020022</v>
      </c>
      <c r="B517" s="8" t="str">
        <f>"2107041813"</f>
        <v>2107041813</v>
      </c>
      <c r="C517" s="9">
        <v>68.1</v>
      </c>
      <c r="D517" s="9">
        <v>1</v>
      </c>
      <c r="E517" s="9"/>
    </row>
    <row r="518" ht="18.75" spans="1:5">
      <c r="A518" s="8" t="str">
        <f t="shared" si="21"/>
        <v>012020022</v>
      </c>
      <c r="B518" s="8" t="str">
        <f>"2107041809"</f>
        <v>2107041809</v>
      </c>
      <c r="C518" s="9">
        <v>68</v>
      </c>
      <c r="D518" s="9">
        <v>2</v>
      </c>
      <c r="E518" s="9"/>
    </row>
    <row r="519" ht="18.75" spans="1:5">
      <c r="A519" s="8" t="str">
        <f t="shared" si="21"/>
        <v>012020022</v>
      </c>
      <c r="B519" s="8" t="str">
        <f>"2107041816"</f>
        <v>2107041816</v>
      </c>
      <c r="C519" s="9">
        <v>66.8</v>
      </c>
      <c r="D519" s="9">
        <v>3</v>
      </c>
      <c r="E519" s="9"/>
    </row>
    <row r="520" ht="18.75" spans="1:5">
      <c r="A520" s="8" t="str">
        <f t="shared" si="21"/>
        <v>012020022</v>
      </c>
      <c r="B520" s="8" t="str">
        <f>"2107041815"</f>
        <v>2107041815</v>
      </c>
      <c r="C520" s="9">
        <v>66.1</v>
      </c>
      <c r="D520" s="9">
        <v>4</v>
      </c>
      <c r="E520" s="9"/>
    </row>
    <row r="521" ht="18.75" spans="1:5">
      <c r="A521" s="8" t="str">
        <f t="shared" si="21"/>
        <v>012020022</v>
      </c>
      <c r="B521" s="8" t="str">
        <f>"2107041817"</f>
        <v>2107041817</v>
      </c>
      <c r="C521" s="9">
        <v>64.3</v>
      </c>
      <c r="D521" s="9">
        <v>5</v>
      </c>
      <c r="E521" s="9"/>
    </row>
    <row r="522" ht="18.75" spans="1:5">
      <c r="A522" s="8" t="str">
        <f t="shared" si="21"/>
        <v>012020022</v>
      </c>
      <c r="B522" s="8" t="str">
        <f>"2107041811"</f>
        <v>2107041811</v>
      </c>
      <c r="C522" s="9">
        <v>64.2</v>
      </c>
      <c r="D522" s="9">
        <v>6</v>
      </c>
      <c r="E522" s="9"/>
    </row>
    <row r="523" ht="18.75" spans="1:5">
      <c r="A523" s="8" t="str">
        <f t="shared" si="21"/>
        <v>012020022</v>
      </c>
      <c r="B523" s="8" t="str">
        <f>"2107041806"</f>
        <v>2107041806</v>
      </c>
      <c r="C523" s="9">
        <v>62.6</v>
      </c>
      <c r="D523" s="9">
        <v>7</v>
      </c>
      <c r="E523" s="9"/>
    </row>
    <row r="524" ht="18.75" spans="1:5">
      <c r="A524" s="8" t="str">
        <f t="shared" si="21"/>
        <v>012020022</v>
      </c>
      <c r="B524" s="8" t="str">
        <f>"2107041808"</f>
        <v>2107041808</v>
      </c>
      <c r="C524" s="9">
        <v>62.4</v>
      </c>
      <c r="D524" s="9">
        <v>8</v>
      </c>
      <c r="E524" s="9"/>
    </row>
    <row r="525" ht="18.75" spans="1:5">
      <c r="A525" s="8" t="str">
        <f t="shared" si="21"/>
        <v>012020022</v>
      </c>
      <c r="B525" s="8" t="str">
        <f>"2107041814"</f>
        <v>2107041814</v>
      </c>
      <c r="C525" s="9">
        <v>61.1</v>
      </c>
      <c r="D525" s="9">
        <v>9</v>
      </c>
      <c r="E525" s="9"/>
    </row>
    <row r="526" ht="18.75" spans="1:5">
      <c r="A526" s="8" t="str">
        <f t="shared" si="21"/>
        <v>012020022</v>
      </c>
      <c r="B526" s="8" t="str">
        <f>"2107041810"</f>
        <v>2107041810</v>
      </c>
      <c r="C526" s="9">
        <v>60.6</v>
      </c>
      <c r="D526" s="9">
        <v>10</v>
      </c>
      <c r="E526" s="9"/>
    </row>
    <row r="527" ht="18.75" spans="1:5">
      <c r="A527" s="8" t="str">
        <f t="shared" si="21"/>
        <v>012020022</v>
      </c>
      <c r="B527" s="8" t="str">
        <f>"2107041805"</f>
        <v>2107041805</v>
      </c>
      <c r="C527" s="9">
        <v>59.9</v>
      </c>
      <c r="D527" s="9">
        <v>11</v>
      </c>
      <c r="E527" s="9"/>
    </row>
    <row r="528" ht="18.75" spans="1:5">
      <c r="A528" s="8" t="str">
        <f t="shared" si="21"/>
        <v>012020022</v>
      </c>
      <c r="B528" s="8" t="str">
        <f>"2107041812"</f>
        <v>2107041812</v>
      </c>
      <c r="C528" s="9">
        <v>56.7</v>
      </c>
      <c r="D528" s="9">
        <v>12</v>
      </c>
      <c r="E528" s="9"/>
    </row>
    <row r="529" ht="18.75" spans="1:5">
      <c r="A529" s="8" t="str">
        <f t="shared" si="21"/>
        <v>012020022</v>
      </c>
      <c r="B529" s="8" t="str">
        <f>"2107041804"</f>
        <v>2107041804</v>
      </c>
      <c r="C529" s="9">
        <v>0</v>
      </c>
      <c r="D529" s="9">
        <v>13</v>
      </c>
      <c r="E529" s="9" t="s">
        <v>7</v>
      </c>
    </row>
    <row r="530" ht="18.75" spans="1:5">
      <c r="A530" s="8" t="str">
        <f t="shared" si="21"/>
        <v>012020022</v>
      </c>
      <c r="B530" s="8" t="str">
        <f>"2107041807"</f>
        <v>2107041807</v>
      </c>
      <c r="C530" s="9">
        <v>0</v>
      </c>
      <c r="D530" s="9">
        <v>13</v>
      </c>
      <c r="E530" s="9" t="s">
        <v>7</v>
      </c>
    </row>
    <row r="531" ht="18.75" spans="1:5">
      <c r="A531" s="8" t="str">
        <f>"012020023"</f>
        <v>012020023</v>
      </c>
      <c r="B531" s="8" t="str">
        <f>"2107041818"</f>
        <v>2107041818</v>
      </c>
      <c r="C531" s="9">
        <v>59.9</v>
      </c>
      <c r="D531" s="9">
        <v>1</v>
      </c>
      <c r="E531" s="9"/>
    </row>
    <row r="532" ht="18.75" spans="1:5">
      <c r="A532" s="8" t="str">
        <f>"012020023"</f>
        <v>012020023</v>
      </c>
      <c r="B532" s="8" t="str">
        <f>"2107041819"</f>
        <v>2107041819</v>
      </c>
      <c r="C532" s="9">
        <v>0</v>
      </c>
      <c r="D532" s="9">
        <v>2</v>
      </c>
      <c r="E532" s="9" t="s">
        <v>7</v>
      </c>
    </row>
    <row r="533" ht="18.75" spans="1:5">
      <c r="A533" s="8" t="str">
        <f t="shared" ref="A533:A562" si="22">"012020024"</f>
        <v>012020024</v>
      </c>
      <c r="B533" s="8" t="str">
        <f>"2107041912"</f>
        <v>2107041912</v>
      </c>
      <c r="C533" s="9">
        <v>71.1</v>
      </c>
      <c r="D533" s="9">
        <v>1</v>
      </c>
      <c r="E533" s="9"/>
    </row>
    <row r="534" ht="18.75" spans="1:5">
      <c r="A534" s="8" t="str">
        <f t="shared" si="22"/>
        <v>012020024</v>
      </c>
      <c r="B534" s="8" t="str">
        <f>"2107041826"</f>
        <v>2107041826</v>
      </c>
      <c r="C534" s="9">
        <v>68.6</v>
      </c>
      <c r="D534" s="9">
        <v>2</v>
      </c>
      <c r="E534" s="9"/>
    </row>
    <row r="535" ht="18.75" spans="1:5">
      <c r="A535" s="8" t="str">
        <f t="shared" si="22"/>
        <v>012020024</v>
      </c>
      <c r="B535" s="8" t="str">
        <f>"2107041902"</f>
        <v>2107041902</v>
      </c>
      <c r="C535" s="9">
        <v>67.5</v>
      </c>
      <c r="D535" s="9">
        <v>3</v>
      </c>
      <c r="E535" s="9"/>
    </row>
    <row r="536" ht="18.75" spans="1:5">
      <c r="A536" s="8" t="str">
        <f t="shared" si="22"/>
        <v>012020024</v>
      </c>
      <c r="B536" s="8" t="str">
        <f>"2107041907"</f>
        <v>2107041907</v>
      </c>
      <c r="C536" s="9">
        <v>67.3</v>
      </c>
      <c r="D536" s="9">
        <v>4</v>
      </c>
      <c r="E536" s="9"/>
    </row>
    <row r="537" ht="18.75" spans="1:5">
      <c r="A537" s="8" t="str">
        <f t="shared" si="22"/>
        <v>012020024</v>
      </c>
      <c r="B537" s="8" t="str">
        <f>"2107041901"</f>
        <v>2107041901</v>
      </c>
      <c r="C537" s="9">
        <v>67</v>
      </c>
      <c r="D537" s="9">
        <v>5</v>
      </c>
      <c r="E537" s="9"/>
    </row>
    <row r="538" ht="18.75" spans="1:5">
      <c r="A538" s="8" t="str">
        <f t="shared" si="22"/>
        <v>012020024</v>
      </c>
      <c r="B538" s="8" t="str">
        <f>"2107041827"</f>
        <v>2107041827</v>
      </c>
      <c r="C538" s="9">
        <v>66.5</v>
      </c>
      <c r="D538" s="9">
        <v>6</v>
      </c>
      <c r="E538" s="9"/>
    </row>
    <row r="539" ht="18.75" spans="1:5">
      <c r="A539" s="8" t="str">
        <f t="shared" si="22"/>
        <v>012020024</v>
      </c>
      <c r="B539" s="8" t="str">
        <f>"2107041905"</f>
        <v>2107041905</v>
      </c>
      <c r="C539" s="9">
        <v>66</v>
      </c>
      <c r="D539" s="9">
        <v>7</v>
      </c>
      <c r="E539" s="9"/>
    </row>
    <row r="540" ht="18.75" spans="1:5">
      <c r="A540" s="8" t="str">
        <f t="shared" si="22"/>
        <v>012020024</v>
      </c>
      <c r="B540" s="8" t="str">
        <f>"2107041823"</f>
        <v>2107041823</v>
      </c>
      <c r="C540" s="9">
        <v>65.8</v>
      </c>
      <c r="D540" s="9">
        <v>8</v>
      </c>
      <c r="E540" s="9"/>
    </row>
    <row r="541" ht="18.75" spans="1:5">
      <c r="A541" s="8" t="str">
        <f t="shared" si="22"/>
        <v>012020024</v>
      </c>
      <c r="B541" s="8" t="str">
        <f>"2107041903"</f>
        <v>2107041903</v>
      </c>
      <c r="C541" s="9">
        <v>65.8</v>
      </c>
      <c r="D541" s="9">
        <v>8</v>
      </c>
      <c r="E541" s="9"/>
    </row>
    <row r="542" ht="18.75" spans="1:5">
      <c r="A542" s="8" t="str">
        <f t="shared" si="22"/>
        <v>012020024</v>
      </c>
      <c r="B542" s="8" t="str">
        <f>"2107041916"</f>
        <v>2107041916</v>
      </c>
      <c r="C542" s="9">
        <v>65.7</v>
      </c>
      <c r="D542" s="9">
        <v>10</v>
      </c>
      <c r="E542" s="9"/>
    </row>
    <row r="543" ht="18.75" spans="1:5">
      <c r="A543" s="8" t="str">
        <f t="shared" si="22"/>
        <v>012020024</v>
      </c>
      <c r="B543" s="8" t="str">
        <f>"2107041829"</f>
        <v>2107041829</v>
      </c>
      <c r="C543" s="9">
        <v>65.6</v>
      </c>
      <c r="D543" s="9">
        <v>11</v>
      </c>
      <c r="E543" s="9"/>
    </row>
    <row r="544" ht="18.75" spans="1:5">
      <c r="A544" s="8" t="str">
        <f t="shared" si="22"/>
        <v>012020024</v>
      </c>
      <c r="B544" s="8" t="str">
        <f>"2107041824"</f>
        <v>2107041824</v>
      </c>
      <c r="C544" s="9">
        <v>65</v>
      </c>
      <c r="D544" s="9">
        <v>12</v>
      </c>
      <c r="E544" s="9"/>
    </row>
    <row r="545" ht="18.75" spans="1:5">
      <c r="A545" s="8" t="str">
        <f t="shared" si="22"/>
        <v>012020024</v>
      </c>
      <c r="B545" s="8" t="str">
        <f>"2107041825"</f>
        <v>2107041825</v>
      </c>
      <c r="C545" s="9">
        <v>64.2</v>
      </c>
      <c r="D545" s="9">
        <v>13</v>
      </c>
      <c r="E545" s="9"/>
    </row>
    <row r="546" ht="18.75" spans="1:5">
      <c r="A546" s="8" t="str">
        <f t="shared" si="22"/>
        <v>012020024</v>
      </c>
      <c r="B546" s="8" t="str">
        <f>"2107041913"</f>
        <v>2107041913</v>
      </c>
      <c r="C546" s="9">
        <v>63.8</v>
      </c>
      <c r="D546" s="9">
        <v>14</v>
      </c>
      <c r="E546" s="9"/>
    </row>
    <row r="547" ht="18.75" spans="1:5">
      <c r="A547" s="8" t="str">
        <f t="shared" si="22"/>
        <v>012020024</v>
      </c>
      <c r="B547" s="8" t="str">
        <f>"2107041909"</f>
        <v>2107041909</v>
      </c>
      <c r="C547" s="9">
        <v>62.3</v>
      </c>
      <c r="D547" s="9">
        <v>15</v>
      </c>
      <c r="E547" s="9"/>
    </row>
    <row r="548" ht="18.75" spans="1:5">
      <c r="A548" s="8" t="str">
        <f t="shared" si="22"/>
        <v>012020024</v>
      </c>
      <c r="B548" s="8" t="str">
        <f>"2107041822"</f>
        <v>2107041822</v>
      </c>
      <c r="C548" s="9">
        <v>61.7</v>
      </c>
      <c r="D548" s="9">
        <v>16</v>
      </c>
      <c r="E548" s="9"/>
    </row>
    <row r="549" ht="18.75" spans="1:5">
      <c r="A549" s="8" t="str">
        <f t="shared" si="22"/>
        <v>012020024</v>
      </c>
      <c r="B549" s="8" t="str">
        <f>"2107041910"</f>
        <v>2107041910</v>
      </c>
      <c r="C549" s="9">
        <v>61.7</v>
      </c>
      <c r="D549" s="9">
        <v>16</v>
      </c>
      <c r="E549" s="9"/>
    </row>
    <row r="550" ht="18.75" spans="1:5">
      <c r="A550" s="8" t="str">
        <f t="shared" si="22"/>
        <v>012020024</v>
      </c>
      <c r="B550" s="8" t="str">
        <f>"2107041917"</f>
        <v>2107041917</v>
      </c>
      <c r="C550" s="9">
        <v>60.6</v>
      </c>
      <c r="D550" s="9">
        <v>18</v>
      </c>
      <c r="E550" s="9"/>
    </row>
    <row r="551" ht="18.75" spans="1:5">
      <c r="A551" s="8" t="str">
        <f t="shared" si="22"/>
        <v>012020024</v>
      </c>
      <c r="B551" s="8" t="str">
        <f>"2107041911"</f>
        <v>2107041911</v>
      </c>
      <c r="C551" s="9">
        <v>60.4</v>
      </c>
      <c r="D551" s="9">
        <v>19</v>
      </c>
      <c r="E551" s="9"/>
    </row>
    <row r="552" ht="18.75" spans="1:5">
      <c r="A552" s="8" t="str">
        <f t="shared" si="22"/>
        <v>012020024</v>
      </c>
      <c r="B552" s="8" t="str">
        <f>"2107041914"</f>
        <v>2107041914</v>
      </c>
      <c r="C552" s="9">
        <v>58.5</v>
      </c>
      <c r="D552" s="9">
        <v>20</v>
      </c>
      <c r="E552" s="9"/>
    </row>
    <row r="553" ht="18.75" spans="1:5">
      <c r="A553" s="8" t="str">
        <f t="shared" si="22"/>
        <v>012020024</v>
      </c>
      <c r="B553" s="8" t="str">
        <f>"2107041820"</f>
        <v>2107041820</v>
      </c>
      <c r="C553" s="9">
        <v>58.4</v>
      </c>
      <c r="D553" s="9">
        <v>21</v>
      </c>
      <c r="E553" s="9"/>
    </row>
    <row r="554" ht="18.75" spans="1:5">
      <c r="A554" s="8" t="str">
        <f t="shared" si="22"/>
        <v>012020024</v>
      </c>
      <c r="B554" s="8" t="str">
        <f>"2107041919"</f>
        <v>2107041919</v>
      </c>
      <c r="C554" s="9">
        <v>58</v>
      </c>
      <c r="D554" s="9">
        <v>22</v>
      </c>
      <c r="E554" s="9"/>
    </row>
    <row r="555" ht="18.75" spans="1:5">
      <c r="A555" s="8" t="str">
        <f t="shared" si="22"/>
        <v>012020024</v>
      </c>
      <c r="B555" s="8" t="str">
        <f>"2107041830"</f>
        <v>2107041830</v>
      </c>
      <c r="C555" s="9">
        <v>53.8</v>
      </c>
      <c r="D555" s="9">
        <v>23</v>
      </c>
      <c r="E555" s="9"/>
    </row>
    <row r="556" ht="18.75" spans="1:5">
      <c r="A556" s="8" t="str">
        <f t="shared" si="22"/>
        <v>012020024</v>
      </c>
      <c r="B556" s="8" t="str">
        <f>"2107041821"</f>
        <v>2107041821</v>
      </c>
      <c r="C556" s="9">
        <v>50.4</v>
      </c>
      <c r="D556" s="9">
        <v>24</v>
      </c>
      <c r="E556" s="9"/>
    </row>
    <row r="557" ht="18.75" spans="1:5">
      <c r="A557" s="8" t="str">
        <f t="shared" si="22"/>
        <v>012020024</v>
      </c>
      <c r="B557" s="8" t="str">
        <f>"2107041828"</f>
        <v>2107041828</v>
      </c>
      <c r="C557" s="9">
        <v>0</v>
      </c>
      <c r="D557" s="9">
        <v>25</v>
      </c>
      <c r="E557" s="9" t="s">
        <v>7</v>
      </c>
    </row>
    <row r="558" ht="18.75" spans="1:5">
      <c r="A558" s="8" t="str">
        <f t="shared" si="22"/>
        <v>012020024</v>
      </c>
      <c r="B558" s="8" t="str">
        <f>"2107041904"</f>
        <v>2107041904</v>
      </c>
      <c r="C558" s="9">
        <v>0</v>
      </c>
      <c r="D558" s="9">
        <v>25</v>
      </c>
      <c r="E558" s="9" t="s">
        <v>7</v>
      </c>
    </row>
    <row r="559" ht="18.75" spans="1:5">
      <c r="A559" s="8" t="str">
        <f t="shared" si="22"/>
        <v>012020024</v>
      </c>
      <c r="B559" s="8" t="str">
        <f>"2107041906"</f>
        <v>2107041906</v>
      </c>
      <c r="C559" s="9">
        <v>0</v>
      </c>
      <c r="D559" s="9">
        <v>25</v>
      </c>
      <c r="E559" s="9" t="s">
        <v>7</v>
      </c>
    </row>
    <row r="560" ht="18.75" spans="1:5">
      <c r="A560" s="8" t="str">
        <f t="shared" si="22"/>
        <v>012020024</v>
      </c>
      <c r="B560" s="8" t="str">
        <f>"2107041908"</f>
        <v>2107041908</v>
      </c>
      <c r="C560" s="9">
        <v>0</v>
      </c>
      <c r="D560" s="9">
        <v>25</v>
      </c>
      <c r="E560" s="9" t="s">
        <v>7</v>
      </c>
    </row>
    <row r="561" ht="18.75" spans="1:5">
      <c r="A561" s="8" t="str">
        <f t="shared" si="22"/>
        <v>012020024</v>
      </c>
      <c r="B561" s="8" t="str">
        <f>"2107041915"</f>
        <v>2107041915</v>
      </c>
      <c r="C561" s="9">
        <v>0</v>
      </c>
      <c r="D561" s="9">
        <v>25</v>
      </c>
      <c r="E561" s="9" t="s">
        <v>7</v>
      </c>
    </row>
    <row r="562" ht="18.75" spans="1:5">
      <c r="A562" s="8" t="str">
        <f t="shared" si="22"/>
        <v>012020024</v>
      </c>
      <c r="B562" s="8" t="str">
        <f>"2107041918"</f>
        <v>2107041918</v>
      </c>
      <c r="C562" s="9">
        <v>0</v>
      </c>
      <c r="D562" s="9">
        <v>25</v>
      </c>
      <c r="E562" s="9" t="s">
        <v>7</v>
      </c>
    </row>
    <row r="563" ht="18.75" spans="1:5">
      <c r="A563" s="8" t="str">
        <f t="shared" ref="A563:A583" si="23">"012020025"</f>
        <v>012020025</v>
      </c>
      <c r="B563" s="8" t="str">
        <f>"2107042001"</f>
        <v>2107042001</v>
      </c>
      <c r="C563" s="9">
        <v>75.5</v>
      </c>
      <c r="D563" s="9">
        <v>1</v>
      </c>
      <c r="E563" s="9"/>
    </row>
    <row r="564" ht="18.75" spans="1:5">
      <c r="A564" s="8" t="str">
        <f t="shared" si="23"/>
        <v>012020025</v>
      </c>
      <c r="B564" s="8" t="str">
        <f>"2107042010"</f>
        <v>2107042010</v>
      </c>
      <c r="C564" s="9">
        <v>75.1</v>
      </c>
      <c r="D564" s="9">
        <v>2</v>
      </c>
      <c r="E564" s="9"/>
    </row>
    <row r="565" ht="18.75" spans="1:5">
      <c r="A565" s="8" t="str">
        <f t="shared" si="23"/>
        <v>012020025</v>
      </c>
      <c r="B565" s="8" t="str">
        <f>"2107041928"</f>
        <v>2107041928</v>
      </c>
      <c r="C565" s="9">
        <v>71.3</v>
      </c>
      <c r="D565" s="9">
        <v>3</v>
      </c>
      <c r="E565" s="9"/>
    </row>
    <row r="566" ht="18.75" spans="1:5">
      <c r="A566" s="8" t="str">
        <f t="shared" si="23"/>
        <v>012020025</v>
      </c>
      <c r="B566" s="8" t="str">
        <f>"2107042005"</f>
        <v>2107042005</v>
      </c>
      <c r="C566" s="9">
        <v>66.1</v>
      </c>
      <c r="D566" s="9">
        <v>4</v>
      </c>
      <c r="E566" s="9"/>
    </row>
    <row r="567" ht="18.75" spans="1:5">
      <c r="A567" s="8" t="str">
        <f t="shared" si="23"/>
        <v>012020025</v>
      </c>
      <c r="B567" s="8" t="str">
        <f>"2107041929"</f>
        <v>2107041929</v>
      </c>
      <c r="C567" s="9">
        <v>64</v>
      </c>
      <c r="D567" s="9">
        <v>5</v>
      </c>
      <c r="E567" s="9"/>
    </row>
    <row r="568" ht="18.75" spans="1:5">
      <c r="A568" s="8" t="str">
        <f t="shared" si="23"/>
        <v>012020025</v>
      </c>
      <c r="B568" s="8" t="str">
        <f>"2107041930"</f>
        <v>2107041930</v>
      </c>
      <c r="C568" s="9">
        <v>63.8</v>
      </c>
      <c r="D568" s="9">
        <v>6</v>
      </c>
      <c r="E568" s="9"/>
    </row>
    <row r="569" ht="18.75" spans="1:5">
      <c r="A569" s="8" t="str">
        <f t="shared" si="23"/>
        <v>012020025</v>
      </c>
      <c r="B569" s="8" t="str">
        <f>"2107041924"</f>
        <v>2107041924</v>
      </c>
      <c r="C569" s="9">
        <v>63.3</v>
      </c>
      <c r="D569" s="9">
        <v>7</v>
      </c>
      <c r="E569" s="9"/>
    </row>
    <row r="570" ht="18.75" spans="1:5">
      <c r="A570" s="8" t="str">
        <f t="shared" si="23"/>
        <v>012020025</v>
      </c>
      <c r="B570" s="8" t="str">
        <f>"2107041922"</f>
        <v>2107041922</v>
      </c>
      <c r="C570" s="9">
        <v>61.1</v>
      </c>
      <c r="D570" s="9">
        <v>8</v>
      </c>
      <c r="E570" s="9"/>
    </row>
    <row r="571" ht="18.75" spans="1:5">
      <c r="A571" s="8" t="str">
        <f t="shared" si="23"/>
        <v>012020025</v>
      </c>
      <c r="B571" s="8" t="str">
        <f>"2107041923"</f>
        <v>2107041923</v>
      </c>
      <c r="C571" s="9">
        <v>57.8</v>
      </c>
      <c r="D571" s="9">
        <v>9</v>
      </c>
      <c r="E571" s="9"/>
    </row>
    <row r="572" ht="18.75" spans="1:5">
      <c r="A572" s="8" t="str">
        <f t="shared" si="23"/>
        <v>012020025</v>
      </c>
      <c r="B572" s="8" t="str">
        <f>"2107042009"</f>
        <v>2107042009</v>
      </c>
      <c r="C572" s="9">
        <v>57.3</v>
      </c>
      <c r="D572" s="9">
        <v>10</v>
      </c>
      <c r="E572" s="9"/>
    </row>
    <row r="573" ht="18.75" spans="1:5">
      <c r="A573" s="8" t="str">
        <f t="shared" si="23"/>
        <v>012020025</v>
      </c>
      <c r="B573" s="8" t="str">
        <f>"2107041920"</f>
        <v>2107041920</v>
      </c>
      <c r="C573" s="9">
        <v>54.7</v>
      </c>
      <c r="D573" s="9">
        <v>11</v>
      </c>
      <c r="E573" s="9"/>
    </row>
    <row r="574" ht="18.75" spans="1:5">
      <c r="A574" s="8" t="str">
        <f t="shared" si="23"/>
        <v>012020025</v>
      </c>
      <c r="B574" s="8" t="str">
        <f>"2107041921"</f>
        <v>2107041921</v>
      </c>
      <c r="C574" s="9">
        <v>0</v>
      </c>
      <c r="D574" s="9">
        <v>12</v>
      </c>
      <c r="E574" s="9" t="s">
        <v>7</v>
      </c>
    </row>
    <row r="575" ht="18.75" spans="1:5">
      <c r="A575" s="8" t="str">
        <f t="shared" si="23"/>
        <v>012020025</v>
      </c>
      <c r="B575" s="8" t="str">
        <f>"2107041925"</f>
        <v>2107041925</v>
      </c>
      <c r="C575" s="9">
        <v>0</v>
      </c>
      <c r="D575" s="9">
        <v>12</v>
      </c>
      <c r="E575" s="9" t="s">
        <v>7</v>
      </c>
    </row>
    <row r="576" ht="18.75" spans="1:5">
      <c r="A576" s="8" t="str">
        <f t="shared" si="23"/>
        <v>012020025</v>
      </c>
      <c r="B576" s="8" t="str">
        <f>"2107041926"</f>
        <v>2107041926</v>
      </c>
      <c r="C576" s="9">
        <v>0</v>
      </c>
      <c r="D576" s="9">
        <v>12</v>
      </c>
      <c r="E576" s="9" t="s">
        <v>7</v>
      </c>
    </row>
    <row r="577" ht="18.75" spans="1:5">
      <c r="A577" s="8" t="str">
        <f t="shared" si="23"/>
        <v>012020025</v>
      </c>
      <c r="B577" s="8" t="str">
        <f>"2107041927"</f>
        <v>2107041927</v>
      </c>
      <c r="C577" s="9">
        <v>0</v>
      </c>
      <c r="D577" s="9">
        <v>12</v>
      </c>
      <c r="E577" s="9" t="s">
        <v>7</v>
      </c>
    </row>
    <row r="578" ht="18.75" spans="1:5">
      <c r="A578" s="8" t="str">
        <f t="shared" si="23"/>
        <v>012020025</v>
      </c>
      <c r="B578" s="8" t="str">
        <f>"2107042002"</f>
        <v>2107042002</v>
      </c>
      <c r="C578" s="9">
        <v>0</v>
      </c>
      <c r="D578" s="9">
        <v>12</v>
      </c>
      <c r="E578" s="9" t="s">
        <v>7</v>
      </c>
    </row>
    <row r="579" ht="18.75" spans="1:5">
      <c r="A579" s="8" t="str">
        <f t="shared" si="23"/>
        <v>012020025</v>
      </c>
      <c r="B579" s="8" t="str">
        <f>"2107042003"</f>
        <v>2107042003</v>
      </c>
      <c r="C579" s="9">
        <v>0</v>
      </c>
      <c r="D579" s="9">
        <v>12</v>
      </c>
      <c r="E579" s="9" t="s">
        <v>7</v>
      </c>
    </row>
    <row r="580" ht="18.75" spans="1:5">
      <c r="A580" s="8" t="str">
        <f t="shared" si="23"/>
        <v>012020025</v>
      </c>
      <c r="B580" s="8" t="str">
        <f>"2107042004"</f>
        <v>2107042004</v>
      </c>
      <c r="C580" s="9">
        <v>0</v>
      </c>
      <c r="D580" s="9">
        <v>12</v>
      </c>
      <c r="E580" s="9" t="s">
        <v>7</v>
      </c>
    </row>
    <row r="581" ht="18.75" spans="1:5">
      <c r="A581" s="8" t="str">
        <f t="shared" si="23"/>
        <v>012020025</v>
      </c>
      <c r="B581" s="8" t="str">
        <f>"2107042006"</f>
        <v>2107042006</v>
      </c>
      <c r="C581" s="9">
        <v>0</v>
      </c>
      <c r="D581" s="9">
        <v>12</v>
      </c>
      <c r="E581" s="9" t="s">
        <v>7</v>
      </c>
    </row>
    <row r="582" ht="18.75" spans="1:5">
      <c r="A582" s="8" t="str">
        <f t="shared" si="23"/>
        <v>012020025</v>
      </c>
      <c r="B582" s="8" t="str">
        <f>"2107042007"</f>
        <v>2107042007</v>
      </c>
      <c r="C582" s="9">
        <v>0</v>
      </c>
      <c r="D582" s="9">
        <v>12</v>
      </c>
      <c r="E582" s="9" t="s">
        <v>7</v>
      </c>
    </row>
    <row r="583" ht="18.75" spans="1:5">
      <c r="A583" s="8" t="str">
        <f t="shared" si="23"/>
        <v>012020025</v>
      </c>
      <c r="B583" s="8" t="str">
        <f>"2107042008"</f>
        <v>2107042008</v>
      </c>
      <c r="C583" s="9">
        <v>0</v>
      </c>
      <c r="D583" s="9">
        <v>12</v>
      </c>
      <c r="E583" s="9" t="s">
        <v>7</v>
      </c>
    </row>
    <row r="584" ht="18.75" spans="1:5">
      <c r="A584" s="8" t="str">
        <f t="shared" ref="A584:A633" si="24">"012020026"</f>
        <v>012020026</v>
      </c>
      <c r="B584" s="8" t="str">
        <f>"2107042121"</f>
        <v>2107042121</v>
      </c>
      <c r="C584" s="9">
        <v>73.9</v>
      </c>
      <c r="D584" s="9">
        <v>1</v>
      </c>
      <c r="E584" s="9"/>
    </row>
    <row r="585" ht="18.75" spans="1:5">
      <c r="A585" s="8" t="str">
        <f t="shared" si="24"/>
        <v>012020026</v>
      </c>
      <c r="B585" s="8" t="str">
        <f>"2107042029"</f>
        <v>2107042029</v>
      </c>
      <c r="C585" s="9">
        <v>73.5</v>
      </c>
      <c r="D585" s="9">
        <v>2</v>
      </c>
      <c r="E585" s="9"/>
    </row>
    <row r="586" ht="18.75" spans="1:5">
      <c r="A586" s="8" t="str">
        <f t="shared" si="24"/>
        <v>012020026</v>
      </c>
      <c r="B586" s="8" t="str">
        <f>"2107042023"</f>
        <v>2107042023</v>
      </c>
      <c r="C586" s="9">
        <v>73.2</v>
      </c>
      <c r="D586" s="9">
        <v>3</v>
      </c>
      <c r="E586" s="9"/>
    </row>
    <row r="587" ht="18.75" spans="1:5">
      <c r="A587" s="8" t="str">
        <f t="shared" si="24"/>
        <v>012020026</v>
      </c>
      <c r="B587" s="8" t="str">
        <f>"2107042128"</f>
        <v>2107042128</v>
      </c>
      <c r="C587" s="9">
        <v>73.2</v>
      </c>
      <c r="D587" s="9">
        <v>3</v>
      </c>
      <c r="E587" s="9"/>
    </row>
    <row r="588" ht="18.75" spans="1:5">
      <c r="A588" s="8" t="str">
        <f t="shared" si="24"/>
        <v>012020026</v>
      </c>
      <c r="B588" s="8" t="str">
        <f>"2107042016"</f>
        <v>2107042016</v>
      </c>
      <c r="C588" s="9">
        <v>72.9</v>
      </c>
      <c r="D588" s="9">
        <v>5</v>
      </c>
      <c r="E588" s="9"/>
    </row>
    <row r="589" ht="18.75" spans="1:5">
      <c r="A589" s="8" t="str">
        <f t="shared" si="24"/>
        <v>012020026</v>
      </c>
      <c r="B589" s="8" t="str">
        <f>"2107042105"</f>
        <v>2107042105</v>
      </c>
      <c r="C589" s="9">
        <v>71.9</v>
      </c>
      <c r="D589" s="9">
        <v>6</v>
      </c>
      <c r="E589" s="9"/>
    </row>
    <row r="590" ht="18.75" spans="1:5">
      <c r="A590" s="8" t="str">
        <f t="shared" si="24"/>
        <v>012020026</v>
      </c>
      <c r="B590" s="8" t="str">
        <f>"2107042123"</f>
        <v>2107042123</v>
      </c>
      <c r="C590" s="9">
        <v>70.4</v>
      </c>
      <c r="D590" s="9">
        <v>7</v>
      </c>
      <c r="E590" s="9"/>
    </row>
    <row r="591" ht="18.75" spans="1:5">
      <c r="A591" s="8" t="str">
        <f t="shared" si="24"/>
        <v>012020026</v>
      </c>
      <c r="B591" s="8" t="str">
        <f>"2107042013"</f>
        <v>2107042013</v>
      </c>
      <c r="C591" s="9">
        <v>70.3</v>
      </c>
      <c r="D591" s="9">
        <v>8</v>
      </c>
      <c r="E591" s="9"/>
    </row>
    <row r="592" ht="18.75" spans="1:5">
      <c r="A592" s="8" t="str">
        <f t="shared" si="24"/>
        <v>012020026</v>
      </c>
      <c r="B592" s="8" t="str">
        <f>"2107042024"</f>
        <v>2107042024</v>
      </c>
      <c r="C592" s="9">
        <v>70.2</v>
      </c>
      <c r="D592" s="9">
        <v>9</v>
      </c>
      <c r="E592" s="9"/>
    </row>
    <row r="593" ht="18.75" spans="1:5">
      <c r="A593" s="8" t="str">
        <f t="shared" si="24"/>
        <v>012020026</v>
      </c>
      <c r="B593" s="8" t="str">
        <f>"2107042101"</f>
        <v>2107042101</v>
      </c>
      <c r="C593" s="9">
        <v>68.6</v>
      </c>
      <c r="D593" s="9">
        <v>10</v>
      </c>
      <c r="E593" s="9"/>
    </row>
    <row r="594" ht="18.75" spans="1:5">
      <c r="A594" s="8" t="str">
        <f t="shared" si="24"/>
        <v>012020026</v>
      </c>
      <c r="B594" s="8" t="str">
        <f>"2107042113"</f>
        <v>2107042113</v>
      </c>
      <c r="C594" s="9">
        <v>68.2</v>
      </c>
      <c r="D594" s="9">
        <v>11</v>
      </c>
      <c r="E594" s="9"/>
    </row>
    <row r="595" ht="18.75" spans="1:5">
      <c r="A595" s="8" t="str">
        <f t="shared" si="24"/>
        <v>012020026</v>
      </c>
      <c r="B595" s="8" t="str">
        <f>"2107042112"</f>
        <v>2107042112</v>
      </c>
      <c r="C595" s="9">
        <v>67.3</v>
      </c>
      <c r="D595" s="9">
        <v>12</v>
      </c>
      <c r="E595" s="9"/>
    </row>
    <row r="596" ht="18.75" spans="1:5">
      <c r="A596" s="8" t="str">
        <f t="shared" si="24"/>
        <v>012020026</v>
      </c>
      <c r="B596" s="8" t="str">
        <f>"2107042014"</f>
        <v>2107042014</v>
      </c>
      <c r="C596" s="9">
        <v>67.2</v>
      </c>
      <c r="D596" s="9">
        <v>13</v>
      </c>
      <c r="E596" s="9"/>
    </row>
    <row r="597" ht="18.75" spans="1:5">
      <c r="A597" s="8" t="str">
        <f t="shared" si="24"/>
        <v>012020026</v>
      </c>
      <c r="B597" s="8" t="str">
        <f>"2107042018"</f>
        <v>2107042018</v>
      </c>
      <c r="C597" s="9">
        <v>65.6</v>
      </c>
      <c r="D597" s="9">
        <v>14</v>
      </c>
      <c r="E597" s="9"/>
    </row>
    <row r="598" ht="18.75" spans="1:5">
      <c r="A598" s="8" t="str">
        <f t="shared" si="24"/>
        <v>012020026</v>
      </c>
      <c r="B598" s="8" t="str">
        <f>"2107042025"</f>
        <v>2107042025</v>
      </c>
      <c r="C598" s="9">
        <v>65.5</v>
      </c>
      <c r="D598" s="9">
        <v>15</v>
      </c>
      <c r="E598" s="9"/>
    </row>
    <row r="599" ht="18.75" spans="1:5">
      <c r="A599" s="8" t="str">
        <f t="shared" si="24"/>
        <v>012020026</v>
      </c>
      <c r="B599" s="8" t="str">
        <f>"2107042124"</f>
        <v>2107042124</v>
      </c>
      <c r="C599" s="9">
        <v>65</v>
      </c>
      <c r="D599" s="9">
        <v>16</v>
      </c>
      <c r="E599" s="9"/>
    </row>
    <row r="600" ht="18.75" spans="1:5">
      <c r="A600" s="8" t="str">
        <f t="shared" si="24"/>
        <v>012020026</v>
      </c>
      <c r="B600" s="8" t="str">
        <f>"2107042015"</f>
        <v>2107042015</v>
      </c>
      <c r="C600" s="9">
        <v>64.7</v>
      </c>
      <c r="D600" s="9">
        <v>17</v>
      </c>
      <c r="E600" s="9"/>
    </row>
    <row r="601" ht="18.75" spans="1:5">
      <c r="A601" s="8" t="str">
        <f t="shared" si="24"/>
        <v>012020026</v>
      </c>
      <c r="B601" s="8" t="str">
        <f>"2107042026"</f>
        <v>2107042026</v>
      </c>
      <c r="C601" s="9">
        <v>63.7</v>
      </c>
      <c r="D601" s="9">
        <v>18</v>
      </c>
      <c r="E601" s="9"/>
    </row>
    <row r="602" ht="18.75" spans="1:5">
      <c r="A602" s="8" t="str">
        <f t="shared" si="24"/>
        <v>012020026</v>
      </c>
      <c r="B602" s="8" t="str">
        <f>"2107042125"</f>
        <v>2107042125</v>
      </c>
      <c r="C602" s="9">
        <v>63.3</v>
      </c>
      <c r="D602" s="9">
        <v>19</v>
      </c>
      <c r="E602" s="9"/>
    </row>
    <row r="603" ht="18.75" spans="1:5">
      <c r="A603" s="8" t="str">
        <f t="shared" si="24"/>
        <v>012020026</v>
      </c>
      <c r="B603" s="8" t="str">
        <f>"2107042108"</f>
        <v>2107042108</v>
      </c>
      <c r="C603" s="9">
        <v>62.7</v>
      </c>
      <c r="D603" s="9">
        <v>20</v>
      </c>
      <c r="E603" s="9"/>
    </row>
    <row r="604" ht="18.75" spans="1:5">
      <c r="A604" s="8" t="str">
        <f t="shared" si="24"/>
        <v>012020026</v>
      </c>
      <c r="B604" s="8" t="str">
        <f>"2107042118"</f>
        <v>2107042118</v>
      </c>
      <c r="C604" s="9">
        <v>62</v>
      </c>
      <c r="D604" s="9">
        <v>21</v>
      </c>
      <c r="E604" s="9"/>
    </row>
    <row r="605" ht="18.75" spans="1:5">
      <c r="A605" s="8" t="str">
        <f t="shared" si="24"/>
        <v>012020026</v>
      </c>
      <c r="B605" s="8" t="str">
        <f>"2107042017"</f>
        <v>2107042017</v>
      </c>
      <c r="C605" s="9">
        <v>60.2</v>
      </c>
      <c r="D605" s="9">
        <v>22</v>
      </c>
      <c r="E605" s="9"/>
    </row>
    <row r="606" ht="18.75" spans="1:5">
      <c r="A606" s="8" t="str">
        <f t="shared" si="24"/>
        <v>012020026</v>
      </c>
      <c r="B606" s="8" t="str">
        <f>"2107042130"</f>
        <v>2107042130</v>
      </c>
      <c r="C606" s="9">
        <v>60.2</v>
      </c>
      <c r="D606" s="9">
        <v>22</v>
      </c>
      <c r="E606" s="9"/>
    </row>
    <row r="607" ht="18.75" spans="1:5">
      <c r="A607" s="8" t="str">
        <f t="shared" si="24"/>
        <v>012020026</v>
      </c>
      <c r="B607" s="8" t="str">
        <f>"2107042115"</f>
        <v>2107042115</v>
      </c>
      <c r="C607" s="9">
        <v>60</v>
      </c>
      <c r="D607" s="9">
        <v>24</v>
      </c>
      <c r="E607" s="9"/>
    </row>
    <row r="608" ht="18.75" spans="1:5">
      <c r="A608" s="8" t="str">
        <f t="shared" si="24"/>
        <v>012020026</v>
      </c>
      <c r="B608" s="8" t="str">
        <f>"2107042107"</f>
        <v>2107042107</v>
      </c>
      <c r="C608" s="9">
        <v>59.8</v>
      </c>
      <c r="D608" s="9">
        <v>25</v>
      </c>
      <c r="E608" s="9"/>
    </row>
    <row r="609" ht="18.75" spans="1:5">
      <c r="A609" s="8" t="str">
        <f t="shared" si="24"/>
        <v>012020026</v>
      </c>
      <c r="B609" s="8" t="str">
        <f>"2107042022"</f>
        <v>2107042022</v>
      </c>
      <c r="C609" s="9">
        <v>58.9</v>
      </c>
      <c r="D609" s="9">
        <v>26</v>
      </c>
      <c r="E609" s="9"/>
    </row>
    <row r="610" ht="18.75" spans="1:5">
      <c r="A610" s="8" t="str">
        <f t="shared" si="24"/>
        <v>012020026</v>
      </c>
      <c r="B610" s="8" t="str">
        <f>"2107042106"</f>
        <v>2107042106</v>
      </c>
      <c r="C610" s="9">
        <v>57.2</v>
      </c>
      <c r="D610" s="9">
        <v>27</v>
      </c>
      <c r="E610" s="9"/>
    </row>
    <row r="611" ht="18.75" spans="1:5">
      <c r="A611" s="8" t="str">
        <f t="shared" si="24"/>
        <v>012020026</v>
      </c>
      <c r="B611" s="8" t="str">
        <f>"2107042027"</f>
        <v>2107042027</v>
      </c>
      <c r="C611" s="9">
        <v>57</v>
      </c>
      <c r="D611" s="9">
        <v>28</v>
      </c>
      <c r="E611" s="9"/>
    </row>
    <row r="612" ht="18.75" spans="1:5">
      <c r="A612" s="8" t="str">
        <f t="shared" si="24"/>
        <v>012020026</v>
      </c>
      <c r="B612" s="8" t="str">
        <f>"2107042104"</f>
        <v>2107042104</v>
      </c>
      <c r="C612" s="9">
        <v>56</v>
      </c>
      <c r="D612" s="9">
        <v>29</v>
      </c>
      <c r="E612" s="9"/>
    </row>
    <row r="613" ht="18.75" spans="1:5">
      <c r="A613" s="8" t="str">
        <f t="shared" si="24"/>
        <v>012020026</v>
      </c>
      <c r="B613" s="8" t="str">
        <f>"2107042129"</f>
        <v>2107042129</v>
      </c>
      <c r="C613" s="9">
        <v>54.8</v>
      </c>
      <c r="D613" s="9">
        <v>30</v>
      </c>
      <c r="E613" s="9"/>
    </row>
    <row r="614" ht="18.75" spans="1:5">
      <c r="A614" s="8" t="str">
        <f t="shared" si="24"/>
        <v>012020026</v>
      </c>
      <c r="B614" s="8" t="str">
        <f>"2107042102"</f>
        <v>2107042102</v>
      </c>
      <c r="C614" s="9">
        <v>54.6</v>
      </c>
      <c r="D614" s="9">
        <v>31</v>
      </c>
      <c r="E614" s="9"/>
    </row>
    <row r="615" ht="18.75" spans="1:5">
      <c r="A615" s="8" t="str">
        <f t="shared" si="24"/>
        <v>012020026</v>
      </c>
      <c r="B615" s="8" t="str">
        <f>"2107042011"</f>
        <v>2107042011</v>
      </c>
      <c r="C615" s="9">
        <v>0</v>
      </c>
      <c r="D615" s="9">
        <v>32</v>
      </c>
      <c r="E615" s="9" t="s">
        <v>7</v>
      </c>
    </row>
    <row r="616" ht="18.75" spans="1:5">
      <c r="A616" s="8" t="str">
        <f t="shared" si="24"/>
        <v>012020026</v>
      </c>
      <c r="B616" s="8" t="str">
        <f>"2107042012"</f>
        <v>2107042012</v>
      </c>
      <c r="C616" s="9">
        <v>0</v>
      </c>
      <c r="D616" s="9">
        <v>32</v>
      </c>
      <c r="E616" s="9" t="s">
        <v>7</v>
      </c>
    </row>
    <row r="617" ht="18.75" spans="1:5">
      <c r="A617" s="8" t="str">
        <f t="shared" si="24"/>
        <v>012020026</v>
      </c>
      <c r="B617" s="8" t="str">
        <f>"2107042019"</f>
        <v>2107042019</v>
      </c>
      <c r="C617" s="9">
        <v>0</v>
      </c>
      <c r="D617" s="9">
        <v>32</v>
      </c>
      <c r="E617" s="9" t="s">
        <v>7</v>
      </c>
    </row>
    <row r="618" ht="18.75" spans="1:5">
      <c r="A618" s="8" t="str">
        <f t="shared" si="24"/>
        <v>012020026</v>
      </c>
      <c r="B618" s="8" t="str">
        <f>"2107042020"</f>
        <v>2107042020</v>
      </c>
      <c r="C618" s="9">
        <v>0</v>
      </c>
      <c r="D618" s="9">
        <v>32</v>
      </c>
      <c r="E618" s="9" t="s">
        <v>7</v>
      </c>
    </row>
    <row r="619" ht="18.75" spans="1:5">
      <c r="A619" s="8" t="str">
        <f t="shared" si="24"/>
        <v>012020026</v>
      </c>
      <c r="B619" s="8" t="str">
        <f>"2107042021"</f>
        <v>2107042021</v>
      </c>
      <c r="C619" s="9">
        <v>0</v>
      </c>
      <c r="D619" s="9">
        <v>32</v>
      </c>
      <c r="E619" s="9" t="s">
        <v>7</v>
      </c>
    </row>
    <row r="620" ht="18.75" spans="1:5">
      <c r="A620" s="8" t="str">
        <f t="shared" si="24"/>
        <v>012020026</v>
      </c>
      <c r="B620" s="8" t="str">
        <f>"2107042028"</f>
        <v>2107042028</v>
      </c>
      <c r="C620" s="9">
        <v>0</v>
      </c>
      <c r="D620" s="9">
        <v>32</v>
      </c>
      <c r="E620" s="9" t="s">
        <v>7</v>
      </c>
    </row>
    <row r="621" ht="18.75" spans="1:5">
      <c r="A621" s="8" t="str">
        <f t="shared" si="24"/>
        <v>012020026</v>
      </c>
      <c r="B621" s="8" t="str">
        <f>"2107042030"</f>
        <v>2107042030</v>
      </c>
      <c r="C621" s="9">
        <v>0</v>
      </c>
      <c r="D621" s="9">
        <v>32</v>
      </c>
      <c r="E621" s="9" t="s">
        <v>7</v>
      </c>
    </row>
    <row r="622" ht="18.75" spans="1:5">
      <c r="A622" s="8" t="str">
        <f t="shared" si="24"/>
        <v>012020026</v>
      </c>
      <c r="B622" s="8" t="str">
        <f>"2107042103"</f>
        <v>2107042103</v>
      </c>
      <c r="C622" s="9">
        <v>0</v>
      </c>
      <c r="D622" s="9">
        <v>32</v>
      </c>
      <c r="E622" s="9" t="s">
        <v>7</v>
      </c>
    </row>
    <row r="623" ht="18.75" spans="1:5">
      <c r="A623" s="8" t="str">
        <f t="shared" si="24"/>
        <v>012020026</v>
      </c>
      <c r="B623" s="8" t="str">
        <f>"2107042109"</f>
        <v>2107042109</v>
      </c>
      <c r="C623" s="9">
        <v>0</v>
      </c>
      <c r="D623" s="9">
        <v>32</v>
      </c>
      <c r="E623" s="9" t="s">
        <v>7</v>
      </c>
    </row>
    <row r="624" ht="18.75" spans="1:5">
      <c r="A624" s="8" t="str">
        <f t="shared" si="24"/>
        <v>012020026</v>
      </c>
      <c r="B624" s="8" t="str">
        <f>"2107042110"</f>
        <v>2107042110</v>
      </c>
      <c r="C624" s="9">
        <v>0</v>
      </c>
      <c r="D624" s="9">
        <v>32</v>
      </c>
      <c r="E624" s="9" t="s">
        <v>7</v>
      </c>
    </row>
    <row r="625" ht="18.75" spans="1:5">
      <c r="A625" s="8" t="str">
        <f t="shared" si="24"/>
        <v>012020026</v>
      </c>
      <c r="B625" s="8" t="str">
        <f>"2107042111"</f>
        <v>2107042111</v>
      </c>
      <c r="C625" s="9">
        <v>0</v>
      </c>
      <c r="D625" s="9">
        <v>32</v>
      </c>
      <c r="E625" s="9" t="s">
        <v>7</v>
      </c>
    </row>
    <row r="626" ht="18.75" spans="1:5">
      <c r="A626" s="8" t="str">
        <f t="shared" si="24"/>
        <v>012020026</v>
      </c>
      <c r="B626" s="8" t="str">
        <f>"2107042114"</f>
        <v>2107042114</v>
      </c>
      <c r="C626" s="9">
        <v>0</v>
      </c>
      <c r="D626" s="9">
        <v>32</v>
      </c>
      <c r="E626" s="9" t="s">
        <v>7</v>
      </c>
    </row>
    <row r="627" ht="18.75" spans="1:5">
      <c r="A627" s="8" t="str">
        <f t="shared" si="24"/>
        <v>012020026</v>
      </c>
      <c r="B627" s="8" t="str">
        <f>"2107042116"</f>
        <v>2107042116</v>
      </c>
      <c r="C627" s="9">
        <v>0</v>
      </c>
      <c r="D627" s="9">
        <v>32</v>
      </c>
      <c r="E627" s="9" t="s">
        <v>7</v>
      </c>
    </row>
    <row r="628" ht="18.75" spans="1:5">
      <c r="A628" s="8" t="str">
        <f t="shared" si="24"/>
        <v>012020026</v>
      </c>
      <c r="B628" s="8" t="str">
        <f>"2107042117"</f>
        <v>2107042117</v>
      </c>
      <c r="C628" s="9">
        <v>0</v>
      </c>
      <c r="D628" s="9">
        <v>32</v>
      </c>
      <c r="E628" s="9" t="s">
        <v>7</v>
      </c>
    </row>
    <row r="629" ht="18.75" spans="1:5">
      <c r="A629" s="8" t="str">
        <f t="shared" si="24"/>
        <v>012020026</v>
      </c>
      <c r="B629" s="8" t="str">
        <f>"2107042119"</f>
        <v>2107042119</v>
      </c>
      <c r="C629" s="9">
        <v>0</v>
      </c>
      <c r="D629" s="9">
        <v>32</v>
      </c>
      <c r="E629" s="9" t="s">
        <v>7</v>
      </c>
    </row>
    <row r="630" ht="18.75" spans="1:5">
      <c r="A630" s="8" t="str">
        <f t="shared" si="24"/>
        <v>012020026</v>
      </c>
      <c r="B630" s="8" t="str">
        <f>"2107042120"</f>
        <v>2107042120</v>
      </c>
      <c r="C630" s="9">
        <v>0</v>
      </c>
      <c r="D630" s="9">
        <v>32</v>
      </c>
      <c r="E630" s="9" t="s">
        <v>7</v>
      </c>
    </row>
    <row r="631" ht="18.75" spans="1:5">
      <c r="A631" s="8" t="str">
        <f t="shared" si="24"/>
        <v>012020026</v>
      </c>
      <c r="B631" s="8" t="str">
        <f>"2107042122"</f>
        <v>2107042122</v>
      </c>
      <c r="C631" s="9">
        <v>0</v>
      </c>
      <c r="D631" s="9">
        <v>32</v>
      </c>
      <c r="E631" s="9" t="s">
        <v>7</v>
      </c>
    </row>
    <row r="632" ht="18.75" spans="1:5">
      <c r="A632" s="8" t="str">
        <f t="shared" si="24"/>
        <v>012020026</v>
      </c>
      <c r="B632" s="8" t="str">
        <f>"2107042126"</f>
        <v>2107042126</v>
      </c>
      <c r="C632" s="9">
        <v>0</v>
      </c>
      <c r="D632" s="9">
        <v>32</v>
      </c>
      <c r="E632" s="9" t="s">
        <v>7</v>
      </c>
    </row>
    <row r="633" ht="18.75" spans="1:5">
      <c r="A633" s="8" t="str">
        <f t="shared" si="24"/>
        <v>012020026</v>
      </c>
      <c r="B633" s="8" t="str">
        <f>"2107042127"</f>
        <v>2107042127</v>
      </c>
      <c r="C633" s="9">
        <v>0</v>
      </c>
      <c r="D633" s="9">
        <v>32</v>
      </c>
      <c r="E633" s="9" t="s">
        <v>7</v>
      </c>
    </row>
    <row r="634" ht="18.75" spans="1:5">
      <c r="A634" s="8" t="str">
        <f t="shared" ref="A634:A640" si="25">"012020027"</f>
        <v>012020027</v>
      </c>
      <c r="B634" s="8" t="str">
        <f>"2107042205"</f>
        <v>2107042205</v>
      </c>
      <c r="C634" s="9">
        <v>61.4</v>
      </c>
      <c r="D634" s="9">
        <v>1</v>
      </c>
      <c r="E634" s="9"/>
    </row>
    <row r="635" ht="18.75" spans="1:5">
      <c r="A635" s="8" t="str">
        <f t="shared" si="25"/>
        <v>012020027</v>
      </c>
      <c r="B635" s="8" t="str">
        <f>"2107042204"</f>
        <v>2107042204</v>
      </c>
      <c r="C635" s="9">
        <v>60.9</v>
      </c>
      <c r="D635" s="9">
        <v>2</v>
      </c>
      <c r="E635" s="9"/>
    </row>
    <row r="636" ht="18.75" spans="1:5">
      <c r="A636" s="8" t="str">
        <f t="shared" si="25"/>
        <v>012020027</v>
      </c>
      <c r="B636" s="8" t="str">
        <f>"2107042201"</f>
        <v>2107042201</v>
      </c>
      <c r="C636" s="9">
        <v>0</v>
      </c>
      <c r="D636" s="9">
        <v>3</v>
      </c>
      <c r="E636" s="9" t="s">
        <v>7</v>
      </c>
    </row>
    <row r="637" ht="18.75" spans="1:5">
      <c r="A637" s="8" t="str">
        <f t="shared" si="25"/>
        <v>012020027</v>
      </c>
      <c r="B637" s="8" t="str">
        <f>"2107042202"</f>
        <v>2107042202</v>
      </c>
      <c r="C637" s="9">
        <v>0</v>
      </c>
      <c r="D637" s="9">
        <v>3</v>
      </c>
      <c r="E637" s="9" t="s">
        <v>7</v>
      </c>
    </row>
    <row r="638" ht="18.75" spans="1:5">
      <c r="A638" s="8" t="str">
        <f t="shared" si="25"/>
        <v>012020027</v>
      </c>
      <c r="B638" s="8" t="str">
        <f>"2107042203"</f>
        <v>2107042203</v>
      </c>
      <c r="C638" s="9">
        <v>0</v>
      </c>
      <c r="D638" s="9">
        <v>3</v>
      </c>
      <c r="E638" s="9" t="s">
        <v>7</v>
      </c>
    </row>
    <row r="639" ht="18.75" spans="1:5">
      <c r="A639" s="8" t="str">
        <f t="shared" si="25"/>
        <v>012020027</v>
      </c>
      <c r="B639" s="8" t="str">
        <f>"2107042206"</f>
        <v>2107042206</v>
      </c>
      <c r="C639" s="9">
        <v>0</v>
      </c>
      <c r="D639" s="9">
        <v>3</v>
      </c>
      <c r="E639" s="9" t="s">
        <v>7</v>
      </c>
    </row>
    <row r="640" ht="18.75" spans="1:5">
      <c r="A640" s="8" t="str">
        <f t="shared" si="25"/>
        <v>012020027</v>
      </c>
      <c r="B640" s="8" t="str">
        <f>"2107042207"</f>
        <v>2107042207</v>
      </c>
      <c r="C640" s="9">
        <v>0</v>
      </c>
      <c r="D640" s="9">
        <v>3</v>
      </c>
      <c r="E640" s="9" t="s">
        <v>7</v>
      </c>
    </row>
    <row r="641" ht="18.75" spans="1:5">
      <c r="A641" s="8" t="str">
        <f t="shared" ref="A641:A656" si="26">"012020028"</f>
        <v>012020028</v>
      </c>
      <c r="B641" s="8" t="str">
        <f>"2107042210"</f>
        <v>2107042210</v>
      </c>
      <c r="C641" s="9">
        <v>69.2</v>
      </c>
      <c r="D641" s="9">
        <v>1</v>
      </c>
      <c r="E641" s="9"/>
    </row>
    <row r="642" ht="18.75" spans="1:5">
      <c r="A642" s="8" t="str">
        <f t="shared" si="26"/>
        <v>012020028</v>
      </c>
      <c r="B642" s="8" t="str">
        <f>"2107042220"</f>
        <v>2107042220</v>
      </c>
      <c r="C642" s="9">
        <v>67.3</v>
      </c>
      <c r="D642" s="9">
        <v>2</v>
      </c>
      <c r="E642" s="9"/>
    </row>
    <row r="643" ht="18.75" spans="1:5">
      <c r="A643" s="8" t="str">
        <f t="shared" si="26"/>
        <v>012020028</v>
      </c>
      <c r="B643" s="8" t="str">
        <f>"2107042211"</f>
        <v>2107042211</v>
      </c>
      <c r="C643" s="9">
        <v>67.1</v>
      </c>
      <c r="D643" s="9">
        <v>3</v>
      </c>
      <c r="E643" s="9"/>
    </row>
    <row r="644" ht="18.75" spans="1:5">
      <c r="A644" s="8" t="str">
        <f t="shared" si="26"/>
        <v>012020028</v>
      </c>
      <c r="B644" s="8" t="str">
        <f>"2107042217"</f>
        <v>2107042217</v>
      </c>
      <c r="C644" s="9">
        <v>66.8</v>
      </c>
      <c r="D644" s="9">
        <v>4</v>
      </c>
      <c r="E644" s="9"/>
    </row>
    <row r="645" ht="18.75" spans="1:5">
      <c r="A645" s="8" t="str">
        <f t="shared" si="26"/>
        <v>012020028</v>
      </c>
      <c r="B645" s="8" t="str">
        <f>"2107042209"</f>
        <v>2107042209</v>
      </c>
      <c r="C645" s="9">
        <v>65.5</v>
      </c>
      <c r="D645" s="9">
        <v>5</v>
      </c>
      <c r="E645" s="9"/>
    </row>
    <row r="646" ht="18.75" spans="1:5">
      <c r="A646" s="8" t="str">
        <f t="shared" si="26"/>
        <v>012020028</v>
      </c>
      <c r="B646" s="8" t="str">
        <f>"2107042219"</f>
        <v>2107042219</v>
      </c>
      <c r="C646" s="9">
        <v>64</v>
      </c>
      <c r="D646" s="9">
        <v>6</v>
      </c>
      <c r="E646" s="9"/>
    </row>
    <row r="647" ht="18.75" spans="1:5">
      <c r="A647" s="8" t="str">
        <f t="shared" si="26"/>
        <v>012020028</v>
      </c>
      <c r="B647" s="8" t="str">
        <f>"2107042212"</f>
        <v>2107042212</v>
      </c>
      <c r="C647" s="9">
        <v>62</v>
      </c>
      <c r="D647" s="9">
        <v>7</v>
      </c>
      <c r="E647" s="9"/>
    </row>
    <row r="648" ht="18.75" spans="1:5">
      <c r="A648" s="8" t="str">
        <f t="shared" si="26"/>
        <v>012020028</v>
      </c>
      <c r="B648" s="8" t="str">
        <f>"2107042216"</f>
        <v>2107042216</v>
      </c>
      <c r="C648" s="9">
        <v>61.5</v>
      </c>
      <c r="D648" s="9">
        <v>8</v>
      </c>
      <c r="E648" s="9"/>
    </row>
    <row r="649" ht="18.75" spans="1:5">
      <c r="A649" s="8" t="str">
        <f t="shared" si="26"/>
        <v>012020028</v>
      </c>
      <c r="B649" s="8" t="str">
        <f>"2107042214"</f>
        <v>2107042214</v>
      </c>
      <c r="C649" s="9">
        <v>61.4</v>
      </c>
      <c r="D649" s="9">
        <v>9</v>
      </c>
      <c r="E649" s="9"/>
    </row>
    <row r="650" ht="18.75" spans="1:5">
      <c r="A650" s="8" t="str">
        <f t="shared" si="26"/>
        <v>012020028</v>
      </c>
      <c r="B650" s="8" t="str">
        <f>"2107042208"</f>
        <v>2107042208</v>
      </c>
      <c r="C650" s="9">
        <v>60.1</v>
      </c>
      <c r="D650" s="9">
        <v>10</v>
      </c>
      <c r="E650" s="9"/>
    </row>
    <row r="651" ht="18.75" spans="1:5">
      <c r="A651" s="8" t="str">
        <f t="shared" si="26"/>
        <v>012020028</v>
      </c>
      <c r="B651" s="8" t="str">
        <f>"2107042221"</f>
        <v>2107042221</v>
      </c>
      <c r="C651" s="9">
        <v>59.7</v>
      </c>
      <c r="D651" s="9">
        <v>11</v>
      </c>
      <c r="E651" s="9"/>
    </row>
    <row r="652" ht="18.75" spans="1:5">
      <c r="A652" s="8" t="str">
        <f t="shared" si="26"/>
        <v>012020028</v>
      </c>
      <c r="B652" s="8" t="str">
        <f>"2107042215"</f>
        <v>2107042215</v>
      </c>
      <c r="C652" s="9">
        <v>58.9</v>
      </c>
      <c r="D652" s="9">
        <v>12</v>
      </c>
      <c r="E652" s="9"/>
    </row>
    <row r="653" ht="18.75" spans="1:5">
      <c r="A653" s="8" t="str">
        <f t="shared" si="26"/>
        <v>012020028</v>
      </c>
      <c r="B653" s="8" t="str">
        <f>"2107042222"</f>
        <v>2107042222</v>
      </c>
      <c r="C653" s="9">
        <v>56.1</v>
      </c>
      <c r="D653" s="9">
        <v>13</v>
      </c>
      <c r="E653" s="9"/>
    </row>
    <row r="654" ht="18.75" spans="1:5">
      <c r="A654" s="8" t="str">
        <f t="shared" si="26"/>
        <v>012020028</v>
      </c>
      <c r="B654" s="8" t="str">
        <f>"2107042218"</f>
        <v>2107042218</v>
      </c>
      <c r="C654" s="9">
        <v>53.1</v>
      </c>
      <c r="D654" s="9">
        <v>14</v>
      </c>
      <c r="E654" s="9"/>
    </row>
    <row r="655" ht="18.75" spans="1:5">
      <c r="A655" s="8" t="str">
        <f t="shared" si="26"/>
        <v>012020028</v>
      </c>
      <c r="B655" s="8" t="str">
        <f>"2107042213"</f>
        <v>2107042213</v>
      </c>
      <c r="C655" s="9">
        <v>0</v>
      </c>
      <c r="D655" s="9">
        <v>15</v>
      </c>
      <c r="E655" s="9" t="s">
        <v>7</v>
      </c>
    </row>
    <row r="656" ht="18.75" spans="1:5">
      <c r="A656" s="8" t="str">
        <f t="shared" si="26"/>
        <v>012020028</v>
      </c>
      <c r="B656" s="8" t="str">
        <f>"2107042223"</f>
        <v>2107042223</v>
      </c>
      <c r="C656" s="9">
        <v>0</v>
      </c>
      <c r="D656" s="9">
        <v>15</v>
      </c>
      <c r="E656" s="9" t="s">
        <v>7</v>
      </c>
    </row>
    <row r="657" ht="18.75" spans="1:5">
      <c r="A657" s="8" t="str">
        <f>"012020029"</f>
        <v>012020029</v>
      </c>
      <c r="B657" s="8" t="str">
        <f>"2107042324"</f>
        <v>2107042324</v>
      </c>
      <c r="C657" s="9">
        <v>71.9</v>
      </c>
      <c r="D657" s="9">
        <v>1</v>
      </c>
      <c r="E657" s="9"/>
    </row>
    <row r="658" ht="18.75" spans="1:5">
      <c r="A658" s="8" t="str">
        <f>"012020029"</f>
        <v>012020029</v>
      </c>
      <c r="B658" s="8" t="str">
        <f>"2107042228"</f>
        <v>2107042228</v>
      </c>
      <c r="C658" s="9">
        <v>69.9</v>
      </c>
      <c r="D658" s="9">
        <v>2</v>
      </c>
      <c r="E658" s="9"/>
    </row>
    <row r="659" ht="18.75" spans="1:5">
      <c r="A659" s="8" t="str">
        <f>"012020029"</f>
        <v>012020029</v>
      </c>
      <c r="B659" s="8" t="str">
        <f>"2107042312"</f>
        <v>2107042312</v>
      </c>
      <c r="C659" s="9">
        <v>68.4</v>
      </c>
      <c r="D659" s="9">
        <v>3</v>
      </c>
      <c r="E659" s="9"/>
    </row>
    <row r="660" ht="18.75" spans="1:5">
      <c r="A660" s="8" t="str">
        <f t="shared" ref="A660:A687" si="27">"012020029"</f>
        <v>012020029</v>
      </c>
      <c r="B660" s="8" t="str">
        <f>"2107042227"</f>
        <v>2107042227</v>
      </c>
      <c r="C660" s="9">
        <v>67.7</v>
      </c>
      <c r="D660" s="9">
        <v>4</v>
      </c>
      <c r="E660" s="9"/>
    </row>
    <row r="661" ht="18.75" spans="1:5">
      <c r="A661" s="8" t="str">
        <f t="shared" si="27"/>
        <v>012020029</v>
      </c>
      <c r="B661" s="8" t="str">
        <f>"2107042226"</f>
        <v>2107042226</v>
      </c>
      <c r="C661" s="9">
        <v>64.5</v>
      </c>
      <c r="D661" s="9">
        <v>5</v>
      </c>
      <c r="E661" s="9"/>
    </row>
    <row r="662" ht="18.75" spans="1:5">
      <c r="A662" s="8" t="str">
        <f t="shared" si="27"/>
        <v>012020029</v>
      </c>
      <c r="B662" s="8" t="str">
        <f>"2107042224"</f>
        <v>2107042224</v>
      </c>
      <c r="C662" s="9">
        <v>63.5</v>
      </c>
      <c r="D662" s="9">
        <v>6</v>
      </c>
      <c r="E662" s="9"/>
    </row>
    <row r="663" ht="18.75" spans="1:5">
      <c r="A663" s="8" t="str">
        <f t="shared" si="27"/>
        <v>012020029</v>
      </c>
      <c r="B663" s="8" t="str">
        <f>"2107042229"</f>
        <v>2107042229</v>
      </c>
      <c r="C663" s="9">
        <v>62.2</v>
      </c>
      <c r="D663" s="9">
        <v>7</v>
      </c>
      <c r="E663" s="9"/>
    </row>
    <row r="664" ht="18.75" spans="1:5">
      <c r="A664" s="8" t="str">
        <f t="shared" si="27"/>
        <v>012020029</v>
      </c>
      <c r="B664" s="8" t="str">
        <f>"2107042225"</f>
        <v>2107042225</v>
      </c>
      <c r="C664" s="9">
        <v>61.7</v>
      </c>
      <c r="D664" s="9">
        <v>8</v>
      </c>
      <c r="E664" s="9"/>
    </row>
    <row r="665" ht="18.75" spans="1:5">
      <c r="A665" s="8" t="str">
        <f t="shared" si="27"/>
        <v>012020029</v>
      </c>
      <c r="B665" s="8" t="str">
        <f>"2107042310"</f>
        <v>2107042310</v>
      </c>
      <c r="C665" s="9">
        <v>61.1</v>
      </c>
      <c r="D665" s="9">
        <v>9</v>
      </c>
      <c r="E665" s="9"/>
    </row>
    <row r="666" ht="18.75" spans="1:5">
      <c r="A666" s="8" t="str">
        <f t="shared" si="27"/>
        <v>012020029</v>
      </c>
      <c r="B666" s="8" t="str">
        <f>"2107042307"</f>
        <v>2107042307</v>
      </c>
      <c r="C666" s="9">
        <v>60.3</v>
      </c>
      <c r="D666" s="9">
        <v>10</v>
      </c>
      <c r="E666" s="9"/>
    </row>
    <row r="667" ht="18.75" spans="1:5">
      <c r="A667" s="8" t="str">
        <f t="shared" si="27"/>
        <v>012020029</v>
      </c>
      <c r="B667" s="8" t="str">
        <f>"2107042311"</f>
        <v>2107042311</v>
      </c>
      <c r="C667" s="9">
        <v>59.9</v>
      </c>
      <c r="D667" s="9">
        <v>11</v>
      </c>
      <c r="E667" s="9"/>
    </row>
    <row r="668" ht="18.75" spans="1:5">
      <c r="A668" s="8" t="str">
        <f t="shared" si="27"/>
        <v>012020029</v>
      </c>
      <c r="B668" s="8" t="str">
        <f>"2107042313"</f>
        <v>2107042313</v>
      </c>
      <c r="C668" s="9">
        <v>59.1</v>
      </c>
      <c r="D668" s="9">
        <v>12</v>
      </c>
      <c r="E668" s="9"/>
    </row>
    <row r="669" ht="18.75" spans="1:5">
      <c r="A669" s="8" t="str">
        <f t="shared" si="27"/>
        <v>012020029</v>
      </c>
      <c r="B669" s="8" t="str">
        <f>"2107042323"</f>
        <v>2107042323</v>
      </c>
      <c r="C669" s="9">
        <v>58.5</v>
      </c>
      <c r="D669" s="9">
        <v>13</v>
      </c>
      <c r="E669" s="9"/>
    </row>
    <row r="670" ht="18.75" spans="1:5">
      <c r="A670" s="8" t="str">
        <f t="shared" si="27"/>
        <v>012020029</v>
      </c>
      <c r="B670" s="8" t="str">
        <f>"2107042305"</f>
        <v>2107042305</v>
      </c>
      <c r="C670" s="9">
        <v>58.2</v>
      </c>
      <c r="D670" s="9">
        <v>14</v>
      </c>
      <c r="E670" s="9"/>
    </row>
    <row r="671" ht="18.75" spans="1:5">
      <c r="A671" s="8" t="str">
        <f t="shared" si="27"/>
        <v>012020029</v>
      </c>
      <c r="B671" s="8" t="str">
        <f>"2107042308"</f>
        <v>2107042308</v>
      </c>
      <c r="C671" s="9">
        <v>58.1</v>
      </c>
      <c r="D671" s="9">
        <v>15</v>
      </c>
      <c r="E671" s="9"/>
    </row>
    <row r="672" ht="18.75" spans="1:5">
      <c r="A672" s="8" t="str">
        <f t="shared" si="27"/>
        <v>012020029</v>
      </c>
      <c r="B672" s="8" t="str">
        <f>"2107042319"</f>
        <v>2107042319</v>
      </c>
      <c r="C672" s="9">
        <v>57.3</v>
      </c>
      <c r="D672" s="9">
        <v>16</v>
      </c>
      <c r="E672" s="9"/>
    </row>
    <row r="673" ht="18.75" spans="1:5">
      <c r="A673" s="8" t="str">
        <f t="shared" si="27"/>
        <v>012020029</v>
      </c>
      <c r="B673" s="8" t="str">
        <f>"2107042304"</f>
        <v>2107042304</v>
      </c>
      <c r="C673" s="9">
        <v>56.4</v>
      </c>
      <c r="D673" s="9">
        <v>17</v>
      </c>
      <c r="E673" s="9"/>
    </row>
    <row r="674" ht="18.75" spans="1:5">
      <c r="A674" s="8" t="str">
        <f t="shared" si="27"/>
        <v>012020029</v>
      </c>
      <c r="B674" s="8" t="str">
        <f>"2107042315"</f>
        <v>2107042315</v>
      </c>
      <c r="C674" s="9">
        <v>55.2</v>
      </c>
      <c r="D674" s="9">
        <v>18</v>
      </c>
      <c r="E674" s="9"/>
    </row>
    <row r="675" ht="18.75" spans="1:5">
      <c r="A675" s="8" t="str">
        <f t="shared" si="27"/>
        <v>012020029</v>
      </c>
      <c r="B675" s="8" t="str">
        <f>"2107042309"</f>
        <v>2107042309</v>
      </c>
      <c r="C675" s="9">
        <v>54.9</v>
      </c>
      <c r="D675" s="9">
        <v>19</v>
      </c>
      <c r="E675" s="9"/>
    </row>
    <row r="676" ht="18.75" spans="1:5">
      <c r="A676" s="8" t="str">
        <f t="shared" si="27"/>
        <v>012020029</v>
      </c>
      <c r="B676" s="8" t="str">
        <f>"2107042230"</f>
        <v>2107042230</v>
      </c>
      <c r="C676" s="9">
        <v>0</v>
      </c>
      <c r="D676" s="9">
        <v>20</v>
      </c>
      <c r="E676" s="9" t="s">
        <v>7</v>
      </c>
    </row>
    <row r="677" ht="18.75" spans="1:5">
      <c r="A677" s="8" t="str">
        <f t="shared" si="27"/>
        <v>012020029</v>
      </c>
      <c r="B677" s="8" t="str">
        <f>"2107042301"</f>
        <v>2107042301</v>
      </c>
      <c r="C677" s="9">
        <v>0</v>
      </c>
      <c r="D677" s="9">
        <v>20</v>
      </c>
      <c r="E677" s="9" t="s">
        <v>7</v>
      </c>
    </row>
    <row r="678" ht="18.75" spans="1:5">
      <c r="A678" s="8" t="str">
        <f t="shared" si="27"/>
        <v>012020029</v>
      </c>
      <c r="B678" s="8" t="str">
        <f>"2107042302"</f>
        <v>2107042302</v>
      </c>
      <c r="C678" s="9">
        <v>0</v>
      </c>
      <c r="D678" s="9">
        <v>20</v>
      </c>
      <c r="E678" s="9" t="s">
        <v>7</v>
      </c>
    </row>
    <row r="679" ht="18.75" spans="1:5">
      <c r="A679" s="8" t="str">
        <f t="shared" si="27"/>
        <v>012020029</v>
      </c>
      <c r="B679" s="8" t="str">
        <f>"2107042303"</f>
        <v>2107042303</v>
      </c>
      <c r="C679" s="9">
        <v>0</v>
      </c>
      <c r="D679" s="9">
        <v>20</v>
      </c>
      <c r="E679" s="9" t="s">
        <v>7</v>
      </c>
    </row>
    <row r="680" ht="18.75" spans="1:5">
      <c r="A680" s="8" t="str">
        <f t="shared" si="27"/>
        <v>012020029</v>
      </c>
      <c r="B680" s="8" t="str">
        <f>"2107042306"</f>
        <v>2107042306</v>
      </c>
      <c r="C680" s="9">
        <v>0</v>
      </c>
      <c r="D680" s="9">
        <v>20</v>
      </c>
      <c r="E680" s="9" t="s">
        <v>7</v>
      </c>
    </row>
    <row r="681" ht="18.75" spans="1:5">
      <c r="A681" s="8" t="str">
        <f t="shared" si="27"/>
        <v>012020029</v>
      </c>
      <c r="B681" s="8" t="str">
        <f>"2107042314"</f>
        <v>2107042314</v>
      </c>
      <c r="C681" s="9">
        <v>0</v>
      </c>
      <c r="D681" s="9">
        <v>20</v>
      </c>
      <c r="E681" s="9" t="s">
        <v>7</v>
      </c>
    </row>
    <row r="682" ht="18.75" spans="1:5">
      <c r="A682" s="8" t="str">
        <f t="shared" si="27"/>
        <v>012020029</v>
      </c>
      <c r="B682" s="8" t="str">
        <f>"2107042316"</f>
        <v>2107042316</v>
      </c>
      <c r="C682" s="9">
        <v>0</v>
      </c>
      <c r="D682" s="9">
        <v>20</v>
      </c>
      <c r="E682" s="9" t="s">
        <v>7</v>
      </c>
    </row>
    <row r="683" ht="18.75" spans="1:5">
      <c r="A683" s="8" t="str">
        <f t="shared" si="27"/>
        <v>012020029</v>
      </c>
      <c r="B683" s="8" t="str">
        <f>"2107042317"</f>
        <v>2107042317</v>
      </c>
      <c r="C683" s="9">
        <v>0</v>
      </c>
      <c r="D683" s="9">
        <v>20</v>
      </c>
      <c r="E683" s="9" t="s">
        <v>8</v>
      </c>
    </row>
    <row r="684" ht="18.75" spans="1:5">
      <c r="A684" s="8" t="str">
        <f t="shared" si="27"/>
        <v>012020029</v>
      </c>
      <c r="B684" s="8" t="str">
        <f>"2107042318"</f>
        <v>2107042318</v>
      </c>
      <c r="C684" s="9">
        <v>0</v>
      </c>
      <c r="D684" s="9">
        <v>20</v>
      </c>
      <c r="E684" s="9" t="s">
        <v>7</v>
      </c>
    </row>
    <row r="685" ht="18.75" spans="1:5">
      <c r="A685" s="8" t="str">
        <f t="shared" si="27"/>
        <v>012020029</v>
      </c>
      <c r="B685" s="8" t="str">
        <f>"2107042320"</f>
        <v>2107042320</v>
      </c>
      <c r="C685" s="9">
        <v>0</v>
      </c>
      <c r="D685" s="9">
        <v>20</v>
      </c>
      <c r="E685" s="9" t="s">
        <v>7</v>
      </c>
    </row>
    <row r="686" ht="18.75" spans="1:5">
      <c r="A686" s="8" t="str">
        <f t="shared" si="27"/>
        <v>012020029</v>
      </c>
      <c r="B686" s="8" t="str">
        <f>"2107042321"</f>
        <v>2107042321</v>
      </c>
      <c r="C686" s="9">
        <v>0</v>
      </c>
      <c r="D686" s="9">
        <v>20</v>
      </c>
      <c r="E686" s="9" t="s">
        <v>7</v>
      </c>
    </row>
    <row r="687" ht="18.75" spans="1:5">
      <c r="A687" s="8" t="str">
        <f t="shared" si="27"/>
        <v>012020029</v>
      </c>
      <c r="B687" s="8" t="str">
        <f>"2107042322"</f>
        <v>2107042322</v>
      </c>
      <c r="C687" s="9">
        <v>0</v>
      </c>
      <c r="D687" s="9">
        <v>20</v>
      </c>
      <c r="E687" s="9" t="s">
        <v>7</v>
      </c>
    </row>
    <row r="688" ht="18.75" spans="1:5">
      <c r="A688" s="8" t="str">
        <f t="shared" ref="A688:A699" si="28">"012020030"</f>
        <v>012020030</v>
      </c>
      <c r="B688" s="8" t="str">
        <f>"2107042404"</f>
        <v>2107042404</v>
      </c>
      <c r="C688" s="9">
        <v>72.5</v>
      </c>
      <c r="D688" s="9">
        <v>1</v>
      </c>
      <c r="E688" s="9"/>
    </row>
    <row r="689" ht="18.75" spans="1:5">
      <c r="A689" s="8" t="str">
        <f t="shared" si="28"/>
        <v>012020030</v>
      </c>
      <c r="B689" s="8" t="str">
        <f>"2107042327"</f>
        <v>2107042327</v>
      </c>
      <c r="C689" s="9">
        <v>70.2</v>
      </c>
      <c r="D689" s="9">
        <v>2</v>
      </c>
      <c r="E689" s="9"/>
    </row>
    <row r="690" ht="18.75" spans="1:5">
      <c r="A690" s="8" t="str">
        <f t="shared" si="28"/>
        <v>012020030</v>
      </c>
      <c r="B690" s="8" t="str">
        <f>"2107042330"</f>
        <v>2107042330</v>
      </c>
      <c r="C690" s="9">
        <v>66.7</v>
      </c>
      <c r="D690" s="9">
        <v>3</v>
      </c>
      <c r="E690" s="9"/>
    </row>
    <row r="691" ht="18.75" spans="1:5">
      <c r="A691" s="8" t="str">
        <f t="shared" si="28"/>
        <v>012020030</v>
      </c>
      <c r="B691" s="8" t="str">
        <f>"2107042329"</f>
        <v>2107042329</v>
      </c>
      <c r="C691" s="9">
        <v>63.2</v>
      </c>
      <c r="D691" s="9">
        <v>4</v>
      </c>
      <c r="E691" s="9"/>
    </row>
    <row r="692" ht="18.75" spans="1:5">
      <c r="A692" s="8" t="str">
        <f t="shared" si="28"/>
        <v>012020030</v>
      </c>
      <c r="B692" s="8" t="str">
        <f>"2107042402"</f>
        <v>2107042402</v>
      </c>
      <c r="C692" s="9">
        <v>62.4</v>
      </c>
      <c r="D692" s="9">
        <v>5</v>
      </c>
      <c r="E692" s="9"/>
    </row>
    <row r="693" ht="18.75" spans="1:5">
      <c r="A693" s="8" t="str">
        <f t="shared" si="28"/>
        <v>012020030</v>
      </c>
      <c r="B693" s="8" t="str">
        <f>"2107042326"</f>
        <v>2107042326</v>
      </c>
      <c r="C693" s="9">
        <v>62</v>
      </c>
      <c r="D693" s="9">
        <v>6</v>
      </c>
      <c r="E693" s="9"/>
    </row>
    <row r="694" ht="18.75" spans="1:5">
      <c r="A694" s="8" t="str">
        <f t="shared" si="28"/>
        <v>012020030</v>
      </c>
      <c r="B694" s="8" t="str">
        <f>"2107042403"</f>
        <v>2107042403</v>
      </c>
      <c r="C694" s="9">
        <v>60.3</v>
      </c>
      <c r="D694" s="9">
        <v>7</v>
      </c>
      <c r="E694" s="9"/>
    </row>
    <row r="695" ht="18.75" spans="1:5">
      <c r="A695" s="8" t="str">
        <f t="shared" si="28"/>
        <v>012020030</v>
      </c>
      <c r="B695" s="8" t="str">
        <f>"2107042328"</f>
        <v>2107042328</v>
      </c>
      <c r="C695" s="9">
        <v>58.5</v>
      </c>
      <c r="D695" s="9">
        <v>8</v>
      </c>
      <c r="E695" s="9"/>
    </row>
    <row r="696" ht="18.75" spans="1:5">
      <c r="A696" s="8" t="str">
        <f t="shared" si="28"/>
        <v>012020030</v>
      </c>
      <c r="B696" s="8" t="str">
        <f>"2107042325"</f>
        <v>2107042325</v>
      </c>
      <c r="C696" s="9">
        <v>0</v>
      </c>
      <c r="D696" s="9">
        <v>9</v>
      </c>
      <c r="E696" s="9" t="s">
        <v>7</v>
      </c>
    </row>
    <row r="697" ht="18.75" spans="1:5">
      <c r="A697" s="8" t="str">
        <f t="shared" si="28"/>
        <v>012020030</v>
      </c>
      <c r="B697" s="8" t="str">
        <f>"2107042401"</f>
        <v>2107042401</v>
      </c>
      <c r="C697" s="9">
        <v>0</v>
      </c>
      <c r="D697" s="9">
        <v>9</v>
      </c>
      <c r="E697" s="9" t="s">
        <v>7</v>
      </c>
    </row>
    <row r="698" ht="18.75" spans="1:5">
      <c r="A698" s="8" t="str">
        <f t="shared" si="28"/>
        <v>012020030</v>
      </c>
      <c r="B698" s="8" t="str">
        <f>"2107042405"</f>
        <v>2107042405</v>
      </c>
      <c r="C698" s="9">
        <v>0</v>
      </c>
      <c r="D698" s="9">
        <v>9</v>
      </c>
      <c r="E698" s="9" t="s">
        <v>7</v>
      </c>
    </row>
    <row r="699" ht="18.75" spans="1:5">
      <c r="A699" s="8" t="str">
        <f t="shared" si="28"/>
        <v>012020030</v>
      </c>
      <c r="B699" s="8" t="str">
        <f>"2107042406"</f>
        <v>2107042406</v>
      </c>
      <c r="C699" s="9">
        <v>0</v>
      </c>
      <c r="D699" s="9">
        <v>9</v>
      </c>
      <c r="E699" s="9" t="s">
        <v>7</v>
      </c>
    </row>
    <row r="700" ht="18.75" spans="1:5">
      <c r="A700" s="8" t="str">
        <f t="shared" ref="A700:A728" si="29">"012020031"</f>
        <v>012020031</v>
      </c>
      <c r="B700" s="8" t="str">
        <f>"2107042416"</f>
        <v>2107042416</v>
      </c>
      <c r="C700" s="9">
        <v>71.7</v>
      </c>
      <c r="D700" s="9">
        <v>1</v>
      </c>
      <c r="E700" s="9"/>
    </row>
    <row r="701" ht="18.75" spans="1:5">
      <c r="A701" s="8" t="str">
        <f t="shared" si="29"/>
        <v>012020031</v>
      </c>
      <c r="B701" s="8" t="str">
        <f>"2107042429"</f>
        <v>2107042429</v>
      </c>
      <c r="C701" s="9">
        <v>69.7</v>
      </c>
      <c r="D701" s="9">
        <v>2</v>
      </c>
      <c r="E701" s="9"/>
    </row>
    <row r="702" ht="18.75" spans="1:5">
      <c r="A702" s="8" t="str">
        <f t="shared" si="29"/>
        <v>012020031</v>
      </c>
      <c r="B702" s="8" t="str">
        <f>"2107042410"</f>
        <v>2107042410</v>
      </c>
      <c r="C702" s="9">
        <v>69.5</v>
      </c>
      <c r="D702" s="9">
        <v>3</v>
      </c>
      <c r="E702" s="9"/>
    </row>
    <row r="703" ht="18.75" spans="1:5">
      <c r="A703" s="8" t="str">
        <f t="shared" si="29"/>
        <v>012020031</v>
      </c>
      <c r="B703" s="8" t="str">
        <f>"2107042418"</f>
        <v>2107042418</v>
      </c>
      <c r="C703" s="9">
        <v>69.5</v>
      </c>
      <c r="D703" s="9">
        <v>3</v>
      </c>
      <c r="E703" s="9"/>
    </row>
    <row r="704" ht="18.75" spans="1:5">
      <c r="A704" s="8" t="str">
        <f t="shared" si="29"/>
        <v>012020031</v>
      </c>
      <c r="B704" s="8" t="str">
        <f>"2107042417"</f>
        <v>2107042417</v>
      </c>
      <c r="C704" s="9">
        <v>69.1</v>
      </c>
      <c r="D704" s="9">
        <v>5</v>
      </c>
      <c r="E704" s="9"/>
    </row>
    <row r="705" ht="18.75" spans="1:5">
      <c r="A705" s="8" t="str">
        <f t="shared" si="29"/>
        <v>012020031</v>
      </c>
      <c r="B705" s="8" t="str">
        <f>"2107042408"</f>
        <v>2107042408</v>
      </c>
      <c r="C705" s="9">
        <v>66.8</v>
      </c>
      <c r="D705" s="9">
        <v>6</v>
      </c>
      <c r="E705" s="9"/>
    </row>
    <row r="706" ht="18.75" spans="1:5">
      <c r="A706" s="8" t="str">
        <f t="shared" si="29"/>
        <v>012020031</v>
      </c>
      <c r="B706" s="8" t="str">
        <f>"2107042420"</f>
        <v>2107042420</v>
      </c>
      <c r="C706" s="9">
        <v>66.8</v>
      </c>
      <c r="D706" s="9">
        <v>6</v>
      </c>
      <c r="E706" s="9"/>
    </row>
    <row r="707" ht="18.75" spans="1:5">
      <c r="A707" s="8" t="str">
        <f t="shared" si="29"/>
        <v>012020031</v>
      </c>
      <c r="B707" s="8" t="str">
        <f>"2107042407"</f>
        <v>2107042407</v>
      </c>
      <c r="C707" s="9">
        <v>66.5</v>
      </c>
      <c r="D707" s="9">
        <v>8</v>
      </c>
      <c r="E707" s="9"/>
    </row>
    <row r="708" ht="18.75" spans="1:5">
      <c r="A708" s="8" t="str">
        <f t="shared" si="29"/>
        <v>012020031</v>
      </c>
      <c r="B708" s="8" t="str">
        <f>"2107042409"</f>
        <v>2107042409</v>
      </c>
      <c r="C708" s="9">
        <v>66.1</v>
      </c>
      <c r="D708" s="9">
        <v>9</v>
      </c>
      <c r="E708" s="9"/>
    </row>
    <row r="709" ht="18.75" spans="1:5">
      <c r="A709" s="8" t="str">
        <f t="shared" si="29"/>
        <v>012020031</v>
      </c>
      <c r="B709" s="8" t="str">
        <f>"2107042505"</f>
        <v>2107042505</v>
      </c>
      <c r="C709" s="9">
        <v>65.2</v>
      </c>
      <c r="D709" s="9">
        <v>10</v>
      </c>
      <c r="E709" s="9"/>
    </row>
    <row r="710" ht="18.75" spans="1:5">
      <c r="A710" s="8" t="str">
        <f t="shared" si="29"/>
        <v>012020031</v>
      </c>
      <c r="B710" s="8" t="str">
        <f>"2107042427"</f>
        <v>2107042427</v>
      </c>
      <c r="C710" s="9">
        <v>63.9</v>
      </c>
      <c r="D710" s="9">
        <v>11</v>
      </c>
      <c r="E710" s="9"/>
    </row>
    <row r="711" ht="18.75" spans="1:5">
      <c r="A711" s="8" t="str">
        <f t="shared" si="29"/>
        <v>012020031</v>
      </c>
      <c r="B711" s="8" t="str">
        <f>"2107042501"</f>
        <v>2107042501</v>
      </c>
      <c r="C711" s="9">
        <v>63.2</v>
      </c>
      <c r="D711" s="9">
        <v>12</v>
      </c>
      <c r="E711" s="9"/>
    </row>
    <row r="712" ht="18.75" spans="1:5">
      <c r="A712" s="8" t="str">
        <f t="shared" si="29"/>
        <v>012020031</v>
      </c>
      <c r="B712" s="8" t="str">
        <f>"2107042503"</f>
        <v>2107042503</v>
      </c>
      <c r="C712" s="9">
        <v>62.2</v>
      </c>
      <c r="D712" s="9">
        <v>13</v>
      </c>
      <c r="E712" s="9"/>
    </row>
    <row r="713" ht="18.75" spans="1:5">
      <c r="A713" s="8" t="str">
        <f t="shared" si="29"/>
        <v>012020031</v>
      </c>
      <c r="B713" s="8" t="str">
        <f>"2107042412"</f>
        <v>2107042412</v>
      </c>
      <c r="C713" s="9">
        <v>61.2</v>
      </c>
      <c r="D713" s="9">
        <v>14</v>
      </c>
      <c r="E713" s="9"/>
    </row>
    <row r="714" ht="18.75" spans="1:5">
      <c r="A714" s="8" t="str">
        <f t="shared" si="29"/>
        <v>012020031</v>
      </c>
      <c r="B714" s="8" t="str">
        <f>"2107042419"</f>
        <v>2107042419</v>
      </c>
      <c r="C714" s="9">
        <v>60.8</v>
      </c>
      <c r="D714" s="9">
        <v>15</v>
      </c>
      <c r="E714" s="9"/>
    </row>
    <row r="715" ht="18.75" spans="1:5">
      <c r="A715" s="8" t="str">
        <f t="shared" si="29"/>
        <v>012020031</v>
      </c>
      <c r="B715" s="8" t="str">
        <f>"2107042411"</f>
        <v>2107042411</v>
      </c>
      <c r="C715" s="9">
        <v>0</v>
      </c>
      <c r="D715" s="9">
        <v>16</v>
      </c>
      <c r="E715" s="9" t="s">
        <v>7</v>
      </c>
    </row>
    <row r="716" ht="18.75" spans="1:5">
      <c r="A716" s="8" t="str">
        <f t="shared" si="29"/>
        <v>012020031</v>
      </c>
      <c r="B716" s="8" t="str">
        <f>"2107042413"</f>
        <v>2107042413</v>
      </c>
      <c r="C716" s="9">
        <v>0</v>
      </c>
      <c r="D716" s="9">
        <v>16</v>
      </c>
      <c r="E716" s="9" t="s">
        <v>7</v>
      </c>
    </row>
    <row r="717" ht="18.75" spans="1:5">
      <c r="A717" s="8" t="str">
        <f t="shared" si="29"/>
        <v>012020031</v>
      </c>
      <c r="B717" s="8" t="str">
        <f>"2107042414"</f>
        <v>2107042414</v>
      </c>
      <c r="C717" s="9">
        <v>0</v>
      </c>
      <c r="D717" s="9">
        <v>16</v>
      </c>
      <c r="E717" s="9" t="s">
        <v>7</v>
      </c>
    </row>
    <row r="718" ht="18.75" spans="1:5">
      <c r="A718" s="8" t="str">
        <f t="shared" si="29"/>
        <v>012020031</v>
      </c>
      <c r="B718" s="8" t="str">
        <f>"2107042415"</f>
        <v>2107042415</v>
      </c>
      <c r="C718" s="9">
        <v>0</v>
      </c>
      <c r="D718" s="9">
        <v>16</v>
      </c>
      <c r="E718" s="9" t="s">
        <v>7</v>
      </c>
    </row>
    <row r="719" ht="18.75" spans="1:5">
      <c r="A719" s="8" t="str">
        <f t="shared" si="29"/>
        <v>012020031</v>
      </c>
      <c r="B719" s="8" t="str">
        <f>"2107042421"</f>
        <v>2107042421</v>
      </c>
      <c r="C719" s="9">
        <v>0</v>
      </c>
      <c r="D719" s="9">
        <v>16</v>
      </c>
      <c r="E719" s="9" t="s">
        <v>7</v>
      </c>
    </row>
    <row r="720" ht="18.75" spans="1:5">
      <c r="A720" s="8" t="str">
        <f t="shared" si="29"/>
        <v>012020031</v>
      </c>
      <c r="B720" s="8" t="str">
        <f>"2107042422"</f>
        <v>2107042422</v>
      </c>
      <c r="C720" s="9">
        <v>0</v>
      </c>
      <c r="D720" s="9">
        <v>16</v>
      </c>
      <c r="E720" s="9" t="s">
        <v>7</v>
      </c>
    </row>
    <row r="721" ht="18.75" spans="1:5">
      <c r="A721" s="8" t="str">
        <f t="shared" si="29"/>
        <v>012020031</v>
      </c>
      <c r="B721" s="8" t="str">
        <f>"2107042423"</f>
        <v>2107042423</v>
      </c>
      <c r="C721" s="9">
        <v>0</v>
      </c>
      <c r="D721" s="9">
        <v>16</v>
      </c>
      <c r="E721" s="9" t="s">
        <v>7</v>
      </c>
    </row>
    <row r="722" ht="18.75" spans="1:5">
      <c r="A722" s="8" t="str">
        <f t="shared" si="29"/>
        <v>012020031</v>
      </c>
      <c r="B722" s="8" t="str">
        <f>"2107042424"</f>
        <v>2107042424</v>
      </c>
      <c r="C722" s="9">
        <v>0</v>
      </c>
      <c r="D722" s="9">
        <v>16</v>
      </c>
      <c r="E722" s="9" t="s">
        <v>7</v>
      </c>
    </row>
    <row r="723" ht="18.75" spans="1:5">
      <c r="A723" s="8" t="str">
        <f t="shared" si="29"/>
        <v>012020031</v>
      </c>
      <c r="B723" s="8" t="str">
        <f>"2107042425"</f>
        <v>2107042425</v>
      </c>
      <c r="C723" s="9">
        <v>0</v>
      </c>
      <c r="D723" s="9">
        <v>16</v>
      </c>
      <c r="E723" s="9" t="s">
        <v>7</v>
      </c>
    </row>
    <row r="724" ht="18.75" spans="1:5">
      <c r="A724" s="8" t="str">
        <f t="shared" si="29"/>
        <v>012020031</v>
      </c>
      <c r="B724" s="8" t="str">
        <f>"2107042426"</f>
        <v>2107042426</v>
      </c>
      <c r="C724" s="9">
        <v>0</v>
      </c>
      <c r="D724" s="9">
        <v>16</v>
      </c>
      <c r="E724" s="9" t="s">
        <v>7</v>
      </c>
    </row>
    <row r="725" ht="18.75" spans="1:5">
      <c r="A725" s="8" t="str">
        <f t="shared" si="29"/>
        <v>012020031</v>
      </c>
      <c r="B725" s="8" t="str">
        <f>"2107042428"</f>
        <v>2107042428</v>
      </c>
      <c r="C725" s="9">
        <v>0</v>
      </c>
      <c r="D725" s="9">
        <v>16</v>
      </c>
      <c r="E725" s="9" t="s">
        <v>7</v>
      </c>
    </row>
    <row r="726" ht="18.75" spans="1:5">
      <c r="A726" s="8" t="str">
        <f t="shared" si="29"/>
        <v>012020031</v>
      </c>
      <c r="B726" s="8" t="str">
        <f>"2107042430"</f>
        <v>2107042430</v>
      </c>
      <c r="C726" s="9">
        <v>0</v>
      </c>
      <c r="D726" s="9">
        <v>16</v>
      </c>
      <c r="E726" s="9" t="s">
        <v>7</v>
      </c>
    </row>
    <row r="727" ht="18.75" spans="1:5">
      <c r="A727" s="8" t="str">
        <f t="shared" si="29"/>
        <v>012020031</v>
      </c>
      <c r="B727" s="8" t="str">
        <f>"2107042502"</f>
        <v>2107042502</v>
      </c>
      <c r="C727" s="9">
        <v>0</v>
      </c>
      <c r="D727" s="9">
        <v>16</v>
      </c>
      <c r="E727" s="9" t="s">
        <v>7</v>
      </c>
    </row>
    <row r="728" ht="18.75" spans="1:5">
      <c r="A728" s="8" t="str">
        <f t="shared" si="29"/>
        <v>012020031</v>
      </c>
      <c r="B728" s="8" t="str">
        <f>"2107042504"</f>
        <v>2107042504</v>
      </c>
      <c r="C728" s="9">
        <v>0</v>
      </c>
      <c r="D728" s="9">
        <v>16</v>
      </c>
      <c r="E728" s="9" t="s">
        <v>7</v>
      </c>
    </row>
    <row r="729" ht="18.75" spans="1:5">
      <c r="A729" s="8" t="str">
        <f t="shared" ref="A729:A732" si="30">"012020032"</f>
        <v>012020032</v>
      </c>
      <c r="B729" s="8" t="str">
        <f>"2107042509"</f>
        <v>2107042509</v>
      </c>
      <c r="C729" s="9">
        <v>67.9</v>
      </c>
      <c r="D729" s="9">
        <v>1</v>
      </c>
      <c r="E729" s="9"/>
    </row>
    <row r="730" ht="18.75" spans="1:5">
      <c r="A730" s="8" t="str">
        <f t="shared" si="30"/>
        <v>012020032</v>
      </c>
      <c r="B730" s="8" t="str">
        <f>"2107042507"</f>
        <v>2107042507</v>
      </c>
      <c r="C730" s="9">
        <v>63.5</v>
      </c>
      <c r="D730" s="9">
        <v>2</v>
      </c>
      <c r="E730" s="9"/>
    </row>
    <row r="731" ht="18.75" spans="1:5">
      <c r="A731" s="8" t="str">
        <f t="shared" si="30"/>
        <v>012020032</v>
      </c>
      <c r="B731" s="8" t="str">
        <f>"2107042506"</f>
        <v>2107042506</v>
      </c>
      <c r="C731" s="9">
        <v>0</v>
      </c>
      <c r="D731" s="9">
        <v>3</v>
      </c>
      <c r="E731" s="9" t="s">
        <v>7</v>
      </c>
    </row>
    <row r="732" ht="18.75" spans="1:5">
      <c r="A732" s="8" t="str">
        <f t="shared" si="30"/>
        <v>012020032</v>
      </c>
      <c r="B732" s="8" t="str">
        <f>"2107042508"</f>
        <v>2107042508</v>
      </c>
      <c r="C732" s="9">
        <v>0</v>
      </c>
      <c r="D732" s="9">
        <v>3</v>
      </c>
      <c r="E732" s="9" t="s">
        <v>7</v>
      </c>
    </row>
    <row r="733" ht="18.75" spans="1:5">
      <c r="A733" s="8" t="str">
        <f t="shared" ref="A733:A740" si="31">"012020033"</f>
        <v>012020033</v>
      </c>
      <c r="B733" s="8" t="str">
        <f>"2107042513"</f>
        <v>2107042513</v>
      </c>
      <c r="C733" s="9">
        <v>68.6</v>
      </c>
      <c r="D733" s="9">
        <v>1</v>
      </c>
      <c r="E733" s="9"/>
    </row>
    <row r="734" ht="18.75" spans="1:5">
      <c r="A734" s="8" t="str">
        <f t="shared" si="31"/>
        <v>012020033</v>
      </c>
      <c r="B734" s="8" t="str">
        <f>"2107042512"</f>
        <v>2107042512</v>
      </c>
      <c r="C734" s="9">
        <v>67.9</v>
      </c>
      <c r="D734" s="9">
        <v>2</v>
      </c>
      <c r="E734" s="9"/>
    </row>
    <row r="735" ht="18.75" spans="1:5">
      <c r="A735" s="8" t="str">
        <f t="shared" si="31"/>
        <v>012020033</v>
      </c>
      <c r="B735" s="8" t="str">
        <f>"2107042511"</f>
        <v>2107042511</v>
      </c>
      <c r="C735" s="9">
        <v>64.8</v>
      </c>
      <c r="D735" s="9">
        <v>3</v>
      </c>
      <c r="E735" s="9"/>
    </row>
    <row r="736" ht="18.75" spans="1:5">
      <c r="A736" s="8" t="str">
        <f t="shared" si="31"/>
        <v>012020033</v>
      </c>
      <c r="B736" s="8" t="str">
        <f>"2107042517"</f>
        <v>2107042517</v>
      </c>
      <c r="C736" s="9">
        <v>63.1</v>
      </c>
      <c r="D736" s="9">
        <v>4</v>
      </c>
      <c r="E736" s="9"/>
    </row>
    <row r="737" ht="18.75" spans="1:5">
      <c r="A737" s="8" t="str">
        <f t="shared" si="31"/>
        <v>012020033</v>
      </c>
      <c r="B737" s="8" t="str">
        <f>"2107042516"</f>
        <v>2107042516</v>
      </c>
      <c r="C737" s="9">
        <v>62.3</v>
      </c>
      <c r="D737" s="9">
        <v>5</v>
      </c>
      <c r="E737" s="9"/>
    </row>
    <row r="738" ht="18.75" spans="1:5">
      <c r="A738" s="8" t="str">
        <f t="shared" si="31"/>
        <v>012020033</v>
      </c>
      <c r="B738" s="8" t="str">
        <f>"2107042514"</f>
        <v>2107042514</v>
      </c>
      <c r="C738" s="9">
        <v>61.5</v>
      </c>
      <c r="D738" s="9">
        <v>6</v>
      </c>
      <c r="E738" s="9"/>
    </row>
    <row r="739" ht="18.75" spans="1:5">
      <c r="A739" s="8" t="str">
        <f t="shared" si="31"/>
        <v>012020033</v>
      </c>
      <c r="B739" s="8" t="str">
        <f>"2107042515"</f>
        <v>2107042515</v>
      </c>
      <c r="C739" s="9">
        <v>57.1</v>
      </c>
      <c r="D739" s="9">
        <v>7</v>
      </c>
      <c r="E739" s="9"/>
    </row>
    <row r="740" ht="18.75" spans="1:5">
      <c r="A740" s="8" t="str">
        <f t="shared" si="31"/>
        <v>012020033</v>
      </c>
      <c r="B740" s="8" t="str">
        <f>"2107042510"</f>
        <v>2107042510</v>
      </c>
      <c r="C740" s="9">
        <v>0</v>
      </c>
      <c r="D740" s="9">
        <v>8</v>
      </c>
      <c r="E740" s="9" t="s">
        <v>7</v>
      </c>
    </row>
    <row r="741" ht="18.75" spans="1:5">
      <c r="A741" s="8" t="str">
        <f t="shared" ref="A741:A745" si="32">"022020003"</f>
        <v>022020003</v>
      </c>
      <c r="B741" s="8" t="str">
        <f>"2107042518"</f>
        <v>2107042518</v>
      </c>
      <c r="C741" s="9">
        <v>69.7</v>
      </c>
      <c r="D741" s="9">
        <v>1</v>
      </c>
      <c r="E741" s="9"/>
    </row>
    <row r="742" ht="18.75" spans="1:5">
      <c r="A742" s="8" t="str">
        <f t="shared" si="32"/>
        <v>022020003</v>
      </c>
      <c r="B742" s="8" t="str">
        <f>"2107042522"</f>
        <v>2107042522</v>
      </c>
      <c r="C742" s="9">
        <v>69</v>
      </c>
      <c r="D742" s="9">
        <v>2</v>
      </c>
      <c r="E742" s="9"/>
    </row>
    <row r="743" ht="18.75" spans="1:5">
      <c r="A743" s="8" t="str">
        <f t="shared" si="32"/>
        <v>022020003</v>
      </c>
      <c r="B743" s="8" t="str">
        <f>"2107042521"</f>
        <v>2107042521</v>
      </c>
      <c r="C743" s="9">
        <v>66.2</v>
      </c>
      <c r="D743" s="9">
        <v>3</v>
      </c>
      <c r="E743" s="9"/>
    </row>
    <row r="744" ht="18.75" spans="1:5">
      <c r="A744" s="8" t="str">
        <f t="shared" si="32"/>
        <v>022020003</v>
      </c>
      <c r="B744" s="8" t="str">
        <f>"2107042519"</f>
        <v>2107042519</v>
      </c>
      <c r="C744" s="9">
        <v>62.3</v>
      </c>
      <c r="D744" s="9">
        <v>4</v>
      </c>
      <c r="E744" s="9"/>
    </row>
    <row r="745" ht="18.75" spans="1:5">
      <c r="A745" s="8" t="str">
        <f t="shared" si="32"/>
        <v>022020003</v>
      </c>
      <c r="B745" s="8" t="str">
        <f>"2107042520"</f>
        <v>2107042520</v>
      </c>
      <c r="C745" s="9">
        <v>62.2</v>
      </c>
      <c r="D745" s="9">
        <v>5</v>
      </c>
      <c r="E745" s="9"/>
    </row>
    <row r="746" ht="18.75" spans="1:5">
      <c r="A746" s="8" t="str">
        <f t="shared" ref="A746:A751" si="33">"022020004"</f>
        <v>022020004</v>
      </c>
      <c r="B746" s="8" t="str">
        <f>"2107042526"</f>
        <v>2107042526</v>
      </c>
      <c r="C746" s="9">
        <v>70.9</v>
      </c>
      <c r="D746" s="9">
        <v>1</v>
      </c>
      <c r="E746" s="9"/>
    </row>
    <row r="747" ht="18.75" spans="1:5">
      <c r="A747" s="8" t="str">
        <f t="shared" si="33"/>
        <v>022020004</v>
      </c>
      <c r="B747" s="8" t="str">
        <f>"2107042524"</f>
        <v>2107042524</v>
      </c>
      <c r="C747" s="9">
        <v>69.4</v>
      </c>
      <c r="D747" s="9">
        <v>2</v>
      </c>
      <c r="E747" s="9"/>
    </row>
    <row r="748" ht="18.75" spans="1:5">
      <c r="A748" s="8" t="str">
        <f t="shared" si="33"/>
        <v>022020004</v>
      </c>
      <c r="B748" s="8" t="str">
        <f>"2107042525"</f>
        <v>2107042525</v>
      </c>
      <c r="C748" s="9">
        <v>68.3</v>
      </c>
      <c r="D748" s="9">
        <v>3</v>
      </c>
      <c r="E748" s="9"/>
    </row>
    <row r="749" ht="18.75" spans="1:5">
      <c r="A749" s="8" t="str">
        <f t="shared" si="33"/>
        <v>022020004</v>
      </c>
      <c r="B749" s="8" t="str">
        <f>"2107042528"</f>
        <v>2107042528</v>
      </c>
      <c r="C749" s="9">
        <v>65</v>
      </c>
      <c r="D749" s="9">
        <v>4</v>
      </c>
      <c r="E749" s="9"/>
    </row>
    <row r="750" ht="18.75" spans="1:5">
      <c r="A750" s="8" t="str">
        <f t="shared" si="33"/>
        <v>022020004</v>
      </c>
      <c r="B750" s="8" t="str">
        <f>"2107042527"</f>
        <v>2107042527</v>
      </c>
      <c r="C750" s="9">
        <v>63.8</v>
      </c>
      <c r="D750" s="9">
        <v>5</v>
      </c>
      <c r="E750" s="9"/>
    </row>
    <row r="751" ht="18.75" spans="1:5">
      <c r="A751" s="8" t="str">
        <f t="shared" si="33"/>
        <v>022020004</v>
      </c>
      <c r="B751" s="8" t="str">
        <f>"2107042523"</f>
        <v>2107042523</v>
      </c>
      <c r="C751" s="9">
        <v>59.9</v>
      </c>
      <c r="D751" s="9">
        <v>6</v>
      </c>
      <c r="E751" s="9"/>
    </row>
    <row r="752" ht="18.75" spans="1:5">
      <c r="A752" s="8" t="str">
        <f t="shared" ref="A752:A756" si="34">"022020005"</f>
        <v>022020005</v>
      </c>
      <c r="B752" s="8" t="str">
        <f>"2107042530"</f>
        <v>2107042530</v>
      </c>
      <c r="C752" s="9">
        <v>69.5</v>
      </c>
      <c r="D752" s="9">
        <v>1</v>
      </c>
      <c r="E752" s="9"/>
    </row>
    <row r="753" ht="18.75" spans="1:5">
      <c r="A753" s="8" t="str">
        <f t="shared" si="34"/>
        <v>022020005</v>
      </c>
      <c r="B753" s="8" t="str">
        <f>"2107042601"</f>
        <v>2107042601</v>
      </c>
      <c r="C753" s="9">
        <v>64.8</v>
      </c>
      <c r="D753" s="9">
        <v>2</v>
      </c>
      <c r="E753" s="9"/>
    </row>
    <row r="754" ht="18.75" spans="1:5">
      <c r="A754" s="8" t="str">
        <f t="shared" si="34"/>
        <v>022020005</v>
      </c>
      <c r="B754" s="8" t="str">
        <f>"2107042602"</f>
        <v>2107042602</v>
      </c>
      <c r="C754" s="9">
        <v>63.8</v>
      </c>
      <c r="D754" s="9">
        <v>3</v>
      </c>
      <c r="E754" s="9"/>
    </row>
    <row r="755" ht="18.75" spans="1:5">
      <c r="A755" s="8" t="str">
        <f t="shared" si="34"/>
        <v>022020005</v>
      </c>
      <c r="B755" s="8" t="str">
        <f>"2107042529"</f>
        <v>2107042529</v>
      </c>
      <c r="C755" s="9">
        <v>0</v>
      </c>
      <c r="D755" s="9">
        <v>4</v>
      </c>
      <c r="E755" s="9" t="s">
        <v>7</v>
      </c>
    </row>
    <row r="756" ht="18.75" spans="1:5">
      <c r="A756" s="8" t="str">
        <f t="shared" si="34"/>
        <v>022020005</v>
      </c>
      <c r="B756" s="8" t="str">
        <f>"2107042603"</f>
        <v>2107042603</v>
      </c>
      <c r="C756" s="9">
        <v>0</v>
      </c>
      <c r="D756" s="9">
        <v>4</v>
      </c>
      <c r="E756" s="9" t="s">
        <v>7</v>
      </c>
    </row>
    <row r="757" ht="18.75" spans="1:5">
      <c r="A757" s="8" t="str">
        <f>"022020007"</f>
        <v>022020007</v>
      </c>
      <c r="B757" s="8" t="str">
        <f>"2107042607"</f>
        <v>2107042607</v>
      </c>
      <c r="C757" s="9">
        <v>76.9</v>
      </c>
      <c r="D757" s="9">
        <v>1</v>
      </c>
      <c r="E757" s="9"/>
    </row>
    <row r="758" ht="18.75" spans="1:5">
      <c r="A758" s="8" t="str">
        <f>"022020007"</f>
        <v>022020007</v>
      </c>
      <c r="B758" s="8" t="str">
        <f>"2107042606"</f>
        <v>2107042606</v>
      </c>
      <c r="C758" s="9">
        <v>62.8</v>
      </c>
      <c r="D758" s="9">
        <v>2</v>
      </c>
      <c r="E758" s="9"/>
    </row>
    <row r="759" ht="18.75" spans="1:5">
      <c r="A759" s="8" t="str">
        <f>"022020007"</f>
        <v>022020007</v>
      </c>
      <c r="B759" s="8" t="str">
        <f>"2107042604"</f>
        <v>2107042604</v>
      </c>
      <c r="C759" s="9">
        <v>57.9</v>
      </c>
      <c r="D759" s="9">
        <v>3</v>
      </c>
      <c r="E759" s="9"/>
    </row>
    <row r="760" ht="18.75" spans="1:5">
      <c r="A760" s="8" t="str">
        <f>"022020007"</f>
        <v>022020007</v>
      </c>
      <c r="B760" s="8" t="str">
        <f>"2107042605"</f>
        <v>2107042605</v>
      </c>
      <c r="C760" s="9">
        <v>0</v>
      </c>
      <c r="D760" s="9">
        <v>4</v>
      </c>
      <c r="E760" s="9" t="s">
        <v>7</v>
      </c>
    </row>
    <row r="761" ht="18.75" spans="1:5">
      <c r="A761" s="8" t="str">
        <f t="shared" ref="A761:A774" si="35">"022020008"</f>
        <v>022020008</v>
      </c>
      <c r="B761" s="8" t="str">
        <f>"2107042618"</f>
        <v>2107042618</v>
      </c>
      <c r="C761" s="9">
        <v>63.5</v>
      </c>
      <c r="D761" s="9">
        <v>1</v>
      </c>
      <c r="E761" s="9"/>
    </row>
    <row r="762" ht="18.75" spans="1:5">
      <c r="A762" s="8" t="str">
        <f t="shared" si="35"/>
        <v>022020008</v>
      </c>
      <c r="B762" s="8" t="str">
        <f>"2107042621"</f>
        <v>2107042621</v>
      </c>
      <c r="C762" s="9">
        <v>62.1</v>
      </c>
      <c r="D762" s="9">
        <v>2</v>
      </c>
      <c r="E762" s="9"/>
    </row>
    <row r="763" ht="18.75" spans="1:5">
      <c r="A763" s="8" t="str">
        <f t="shared" si="35"/>
        <v>022020008</v>
      </c>
      <c r="B763" s="8" t="str">
        <f>"2107042612"</f>
        <v>2107042612</v>
      </c>
      <c r="C763" s="9">
        <v>58.9</v>
      </c>
      <c r="D763" s="9">
        <v>3</v>
      </c>
      <c r="E763" s="9"/>
    </row>
    <row r="764" ht="18.75" spans="1:5">
      <c r="A764" s="8" t="str">
        <f t="shared" si="35"/>
        <v>022020008</v>
      </c>
      <c r="B764" s="8" t="str">
        <f>"2107042617"</f>
        <v>2107042617</v>
      </c>
      <c r="C764" s="9">
        <v>58.3</v>
      </c>
      <c r="D764" s="9">
        <v>4</v>
      </c>
      <c r="E764" s="9"/>
    </row>
    <row r="765" ht="18.75" spans="1:5">
      <c r="A765" s="8" t="str">
        <f t="shared" si="35"/>
        <v>022020008</v>
      </c>
      <c r="B765" s="8" t="str">
        <f>"2107042620"</f>
        <v>2107042620</v>
      </c>
      <c r="C765" s="9">
        <v>52.4</v>
      </c>
      <c r="D765" s="9">
        <v>5</v>
      </c>
      <c r="E765" s="9"/>
    </row>
    <row r="766" ht="18.75" spans="1:5">
      <c r="A766" s="8" t="str">
        <f t="shared" si="35"/>
        <v>022020008</v>
      </c>
      <c r="B766" s="8" t="str">
        <f>"2107042608"</f>
        <v>2107042608</v>
      </c>
      <c r="C766" s="9">
        <v>0</v>
      </c>
      <c r="D766" s="9">
        <v>6</v>
      </c>
      <c r="E766" s="9" t="s">
        <v>7</v>
      </c>
    </row>
    <row r="767" ht="18.75" spans="1:5">
      <c r="A767" s="8" t="str">
        <f t="shared" si="35"/>
        <v>022020008</v>
      </c>
      <c r="B767" s="8" t="str">
        <f>"2107042609"</f>
        <v>2107042609</v>
      </c>
      <c r="C767" s="9">
        <v>0</v>
      </c>
      <c r="D767" s="9">
        <v>6</v>
      </c>
      <c r="E767" s="9" t="s">
        <v>7</v>
      </c>
    </row>
    <row r="768" ht="18.75" spans="1:5">
      <c r="A768" s="8" t="str">
        <f t="shared" si="35"/>
        <v>022020008</v>
      </c>
      <c r="B768" s="8" t="str">
        <f>"2107042610"</f>
        <v>2107042610</v>
      </c>
      <c r="C768" s="9">
        <v>0</v>
      </c>
      <c r="D768" s="9">
        <v>6</v>
      </c>
      <c r="E768" s="9" t="s">
        <v>7</v>
      </c>
    </row>
    <row r="769" ht="18.75" spans="1:5">
      <c r="A769" s="8" t="str">
        <f t="shared" si="35"/>
        <v>022020008</v>
      </c>
      <c r="B769" s="8" t="str">
        <f>"2107042611"</f>
        <v>2107042611</v>
      </c>
      <c r="C769" s="9">
        <v>0</v>
      </c>
      <c r="D769" s="9">
        <v>6</v>
      </c>
      <c r="E769" s="9" t="s">
        <v>7</v>
      </c>
    </row>
    <row r="770" ht="18.75" spans="1:5">
      <c r="A770" s="8" t="str">
        <f t="shared" si="35"/>
        <v>022020008</v>
      </c>
      <c r="B770" s="8" t="str">
        <f>"2107042613"</f>
        <v>2107042613</v>
      </c>
      <c r="C770" s="9">
        <v>0</v>
      </c>
      <c r="D770" s="9">
        <v>6</v>
      </c>
      <c r="E770" s="9" t="s">
        <v>7</v>
      </c>
    </row>
    <row r="771" ht="18.75" spans="1:5">
      <c r="A771" s="8" t="str">
        <f t="shared" si="35"/>
        <v>022020008</v>
      </c>
      <c r="B771" s="8" t="str">
        <f>"2107042614"</f>
        <v>2107042614</v>
      </c>
      <c r="C771" s="9">
        <v>0</v>
      </c>
      <c r="D771" s="9">
        <v>6</v>
      </c>
      <c r="E771" s="9" t="s">
        <v>7</v>
      </c>
    </row>
    <row r="772" ht="18.75" spans="1:5">
      <c r="A772" s="8" t="str">
        <f t="shared" si="35"/>
        <v>022020008</v>
      </c>
      <c r="B772" s="8" t="str">
        <f>"2107042615"</f>
        <v>2107042615</v>
      </c>
      <c r="C772" s="9">
        <v>0</v>
      </c>
      <c r="D772" s="9">
        <v>6</v>
      </c>
      <c r="E772" s="9" t="s">
        <v>7</v>
      </c>
    </row>
    <row r="773" ht="18.75" spans="1:5">
      <c r="A773" s="8" t="str">
        <f t="shared" si="35"/>
        <v>022020008</v>
      </c>
      <c r="B773" s="8" t="str">
        <f>"2107042616"</f>
        <v>2107042616</v>
      </c>
      <c r="C773" s="9">
        <v>0</v>
      </c>
      <c r="D773" s="9">
        <v>6</v>
      </c>
      <c r="E773" s="9" t="s">
        <v>7</v>
      </c>
    </row>
    <row r="774" ht="18.75" spans="1:5">
      <c r="A774" s="8" t="str">
        <f t="shared" si="35"/>
        <v>022020008</v>
      </c>
      <c r="B774" s="8" t="str">
        <f>"2107042619"</f>
        <v>2107042619</v>
      </c>
      <c r="C774" s="9">
        <v>0</v>
      </c>
      <c r="D774" s="9">
        <v>6</v>
      </c>
      <c r="E774" s="9" t="s">
        <v>7</v>
      </c>
    </row>
    <row r="775" ht="18.75" spans="1:5">
      <c r="A775" s="8" t="str">
        <f t="shared" ref="A775:A779" si="36">"022020009"</f>
        <v>022020009</v>
      </c>
      <c r="B775" s="8" t="str">
        <f>"2107042622"</f>
        <v>2107042622</v>
      </c>
      <c r="C775" s="9">
        <v>70.7</v>
      </c>
      <c r="D775" s="9">
        <v>1</v>
      </c>
      <c r="E775" s="9"/>
    </row>
    <row r="776" ht="18.75" spans="1:5">
      <c r="A776" s="8" t="str">
        <f t="shared" si="36"/>
        <v>022020009</v>
      </c>
      <c r="B776" s="8" t="str">
        <f>"2107042624"</f>
        <v>2107042624</v>
      </c>
      <c r="C776" s="9">
        <v>67.4</v>
      </c>
      <c r="D776" s="9">
        <v>2</v>
      </c>
      <c r="E776" s="9"/>
    </row>
    <row r="777" ht="18.75" spans="1:5">
      <c r="A777" s="8" t="str">
        <f t="shared" si="36"/>
        <v>022020009</v>
      </c>
      <c r="B777" s="8" t="str">
        <f>"2107042625"</f>
        <v>2107042625</v>
      </c>
      <c r="C777" s="9">
        <v>63</v>
      </c>
      <c r="D777" s="9">
        <v>3</v>
      </c>
      <c r="E777" s="9"/>
    </row>
    <row r="778" ht="18.75" spans="1:5">
      <c r="A778" s="8" t="str">
        <f t="shared" si="36"/>
        <v>022020009</v>
      </c>
      <c r="B778" s="8" t="str">
        <f>"2107042626"</f>
        <v>2107042626</v>
      </c>
      <c r="C778" s="9">
        <v>55.2</v>
      </c>
      <c r="D778" s="9">
        <v>4</v>
      </c>
      <c r="E778" s="9"/>
    </row>
    <row r="779" ht="18.75" spans="1:5">
      <c r="A779" s="8" t="str">
        <f t="shared" si="36"/>
        <v>022020009</v>
      </c>
      <c r="B779" s="8" t="str">
        <f>"2107042623"</f>
        <v>2107042623</v>
      </c>
      <c r="C779" s="9">
        <v>0</v>
      </c>
      <c r="D779" s="9">
        <v>5</v>
      </c>
      <c r="E779" s="9" t="s">
        <v>7</v>
      </c>
    </row>
    <row r="780" ht="18.75" spans="1:5">
      <c r="A780" s="8" t="str">
        <f t="shared" ref="A780:A789" si="37">"022020010"</f>
        <v>022020010</v>
      </c>
      <c r="B780" s="8" t="str">
        <f>"2107042628"</f>
        <v>2107042628</v>
      </c>
      <c r="C780" s="9">
        <v>66.4</v>
      </c>
      <c r="D780" s="9">
        <v>1</v>
      </c>
      <c r="E780" s="9"/>
    </row>
    <row r="781" ht="18.75" spans="1:5">
      <c r="A781" s="8" t="str">
        <f t="shared" si="37"/>
        <v>022020010</v>
      </c>
      <c r="B781" s="8" t="str">
        <f>"2107042703"</f>
        <v>2107042703</v>
      </c>
      <c r="C781" s="9">
        <v>66.1</v>
      </c>
      <c r="D781" s="9">
        <v>2</v>
      </c>
      <c r="E781" s="9"/>
    </row>
    <row r="782" ht="18.75" spans="1:5">
      <c r="A782" s="8" t="str">
        <f t="shared" si="37"/>
        <v>022020010</v>
      </c>
      <c r="B782" s="8" t="str">
        <f>"2107042627"</f>
        <v>2107042627</v>
      </c>
      <c r="C782" s="9">
        <v>65.8</v>
      </c>
      <c r="D782" s="9">
        <v>3</v>
      </c>
      <c r="E782" s="9"/>
    </row>
    <row r="783" ht="18.75" spans="1:5">
      <c r="A783" s="8" t="str">
        <f t="shared" si="37"/>
        <v>022020010</v>
      </c>
      <c r="B783" s="8" t="str">
        <f>"2107042630"</f>
        <v>2107042630</v>
      </c>
      <c r="C783" s="9">
        <v>65.3</v>
      </c>
      <c r="D783" s="9">
        <v>4</v>
      </c>
      <c r="E783" s="9"/>
    </row>
    <row r="784" ht="18.75" spans="1:5">
      <c r="A784" s="8" t="str">
        <f t="shared" si="37"/>
        <v>022020010</v>
      </c>
      <c r="B784" s="8" t="str">
        <f>"2107042706"</f>
        <v>2107042706</v>
      </c>
      <c r="C784" s="9">
        <v>61.2</v>
      </c>
      <c r="D784" s="9">
        <v>5</v>
      </c>
      <c r="E784" s="9"/>
    </row>
    <row r="785" ht="18.75" spans="1:5">
      <c r="A785" s="8" t="str">
        <f t="shared" si="37"/>
        <v>022020010</v>
      </c>
      <c r="B785" s="8" t="str">
        <f>"2107042629"</f>
        <v>2107042629</v>
      </c>
      <c r="C785" s="9">
        <v>0</v>
      </c>
      <c r="D785" s="9">
        <v>6</v>
      </c>
      <c r="E785" s="9" t="s">
        <v>7</v>
      </c>
    </row>
    <row r="786" ht="18.75" spans="1:5">
      <c r="A786" s="8" t="str">
        <f t="shared" si="37"/>
        <v>022020010</v>
      </c>
      <c r="B786" s="8" t="str">
        <f>"2107042701"</f>
        <v>2107042701</v>
      </c>
      <c r="C786" s="9">
        <v>0</v>
      </c>
      <c r="D786" s="9">
        <v>6</v>
      </c>
      <c r="E786" s="9" t="s">
        <v>7</v>
      </c>
    </row>
    <row r="787" ht="18.75" spans="1:5">
      <c r="A787" s="8" t="str">
        <f t="shared" si="37"/>
        <v>022020010</v>
      </c>
      <c r="B787" s="8" t="str">
        <f>"2107042702"</f>
        <v>2107042702</v>
      </c>
      <c r="C787" s="9">
        <v>0</v>
      </c>
      <c r="D787" s="9">
        <v>6</v>
      </c>
      <c r="E787" s="9" t="s">
        <v>7</v>
      </c>
    </row>
    <row r="788" ht="18.75" spans="1:5">
      <c r="A788" s="8" t="str">
        <f t="shared" si="37"/>
        <v>022020010</v>
      </c>
      <c r="B788" s="8" t="str">
        <f>"2107042704"</f>
        <v>2107042704</v>
      </c>
      <c r="C788" s="9">
        <v>0</v>
      </c>
      <c r="D788" s="9">
        <v>6</v>
      </c>
      <c r="E788" s="9" t="s">
        <v>7</v>
      </c>
    </row>
    <row r="789" ht="18.75" spans="1:5">
      <c r="A789" s="8" t="str">
        <f t="shared" si="37"/>
        <v>022020010</v>
      </c>
      <c r="B789" s="8" t="str">
        <f>"2107042705"</f>
        <v>2107042705</v>
      </c>
      <c r="C789" s="9">
        <v>0</v>
      </c>
      <c r="D789" s="9">
        <v>6</v>
      </c>
      <c r="E789" s="9" t="s">
        <v>7</v>
      </c>
    </row>
    <row r="790" ht="18.75" spans="1:5">
      <c r="A790" s="8" t="str">
        <f>"022020011"</f>
        <v>022020011</v>
      </c>
      <c r="B790" s="8" t="str">
        <f>"2107042707"</f>
        <v>2107042707</v>
      </c>
      <c r="C790" s="9">
        <v>66.6</v>
      </c>
      <c r="D790" s="9">
        <v>1</v>
      </c>
      <c r="E790" s="9"/>
    </row>
    <row r="791" ht="18.75" spans="1:5">
      <c r="A791" s="8" t="str">
        <f>"022020011"</f>
        <v>022020011</v>
      </c>
      <c r="B791" s="8" t="str">
        <f>"2107042708"</f>
        <v>2107042708</v>
      </c>
      <c r="C791" s="9">
        <v>0</v>
      </c>
      <c r="D791" s="9">
        <v>2</v>
      </c>
      <c r="E791" s="9" t="s">
        <v>7</v>
      </c>
    </row>
    <row r="792" ht="18.75" spans="1:5">
      <c r="A792" s="8" t="str">
        <f t="shared" ref="A792:A798" si="38">"022020013"</f>
        <v>022020013</v>
      </c>
      <c r="B792" s="8" t="str">
        <f>"2107042712"</f>
        <v>2107042712</v>
      </c>
      <c r="C792" s="9">
        <v>72.3</v>
      </c>
      <c r="D792" s="9">
        <v>1</v>
      </c>
      <c r="E792" s="9"/>
    </row>
    <row r="793" ht="18.75" spans="1:5">
      <c r="A793" s="8" t="str">
        <f t="shared" si="38"/>
        <v>022020013</v>
      </c>
      <c r="B793" s="8" t="str">
        <f>"2107042715"</f>
        <v>2107042715</v>
      </c>
      <c r="C793" s="9">
        <v>70.2</v>
      </c>
      <c r="D793" s="9">
        <v>2</v>
      </c>
      <c r="E793" s="9"/>
    </row>
    <row r="794" ht="18.75" spans="1:5">
      <c r="A794" s="8" t="str">
        <f t="shared" si="38"/>
        <v>022020013</v>
      </c>
      <c r="B794" s="8" t="str">
        <f>"2107042711"</f>
        <v>2107042711</v>
      </c>
      <c r="C794" s="9">
        <v>66.4</v>
      </c>
      <c r="D794" s="9">
        <v>3</v>
      </c>
      <c r="E794" s="9"/>
    </row>
    <row r="795" ht="18.75" spans="1:5">
      <c r="A795" s="8" t="str">
        <f t="shared" si="38"/>
        <v>022020013</v>
      </c>
      <c r="B795" s="8" t="str">
        <f>"2107042713"</f>
        <v>2107042713</v>
      </c>
      <c r="C795" s="9">
        <v>63</v>
      </c>
      <c r="D795" s="9">
        <v>4</v>
      </c>
      <c r="E795" s="9"/>
    </row>
    <row r="796" ht="18.75" spans="1:5">
      <c r="A796" s="8" t="str">
        <f t="shared" si="38"/>
        <v>022020013</v>
      </c>
      <c r="B796" s="8" t="str">
        <f>"2107042709"</f>
        <v>2107042709</v>
      </c>
      <c r="C796" s="9">
        <v>0</v>
      </c>
      <c r="D796" s="9">
        <v>5</v>
      </c>
      <c r="E796" s="9" t="s">
        <v>7</v>
      </c>
    </row>
    <row r="797" ht="18.75" spans="1:5">
      <c r="A797" s="8" t="str">
        <f t="shared" si="38"/>
        <v>022020013</v>
      </c>
      <c r="B797" s="8" t="str">
        <f>"2107042710"</f>
        <v>2107042710</v>
      </c>
      <c r="C797" s="9">
        <v>0</v>
      </c>
      <c r="D797" s="9">
        <v>5</v>
      </c>
      <c r="E797" s="9" t="s">
        <v>7</v>
      </c>
    </row>
    <row r="798" ht="18.75" spans="1:5">
      <c r="A798" s="8" t="str">
        <f t="shared" si="38"/>
        <v>022020013</v>
      </c>
      <c r="B798" s="8" t="str">
        <f>"2107042714"</f>
        <v>2107042714</v>
      </c>
      <c r="C798" s="9">
        <v>0</v>
      </c>
      <c r="D798" s="9">
        <v>5</v>
      </c>
      <c r="E798" s="9" t="s">
        <v>7</v>
      </c>
    </row>
    <row r="799" ht="18.75" spans="1:5">
      <c r="A799" s="8" t="str">
        <f t="shared" ref="A799:A803" si="39">"022020015"</f>
        <v>022020015</v>
      </c>
      <c r="B799" s="8" t="str">
        <f>"2107042717"</f>
        <v>2107042717</v>
      </c>
      <c r="C799" s="9">
        <v>64.9</v>
      </c>
      <c r="D799" s="9">
        <v>1</v>
      </c>
      <c r="E799" s="9"/>
    </row>
    <row r="800" ht="18.75" spans="1:5">
      <c r="A800" s="8" t="str">
        <f t="shared" si="39"/>
        <v>022020015</v>
      </c>
      <c r="B800" s="8" t="str">
        <f>"2107042719"</f>
        <v>2107042719</v>
      </c>
      <c r="C800" s="9">
        <v>62.1</v>
      </c>
      <c r="D800" s="9">
        <v>2</v>
      </c>
      <c r="E800" s="9"/>
    </row>
    <row r="801" ht="18.75" spans="1:5">
      <c r="A801" s="8" t="str">
        <f t="shared" si="39"/>
        <v>022020015</v>
      </c>
      <c r="B801" s="8" t="str">
        <f>"2107042716"</f>
        <v>2107042716</v>
      </c>
      <c r="C801" s="9">
        <v>61.4</v>
      </c>
      <c r="D801" s="9">
        <v>3</v>
      </c>
      <c r="E801" s="9"/>
    </row>
    <row r="802" ht="18.75" spans="1:5">
      <c r="A802" s="8" t="str">
        <f t="shared" si="39"/>
        <v>022020015</v>
      </c>
      <c r="B802" s="8" t="str">
        <f>"2107042718"</f>
        <v>2107042718</v>
      </c>
      <c r="C802" s="9">
        <v>0</v>
      </c>
      <c r="D802" s="9">
        <v>4</v>
      </c>
      <c r="E802" s="9" t="s">
        <v>7</v>
      </c>
    </row>
    <row r="803" ht="18.75" spans="1:5">
      <c r="A803" s="8" t="str">
        <f t="shared" si="39"/>
        <v>022020015</v>
      </c>
      <c r="B803" s="8" t="str">
        <f>"2107042720"</f>
        <v>2107042720</v>
      </c>
      <c r="C803" s="9">
        <v>0</v>
      </c>
      <c r="D803" s="9">
        <v>4</v>
      </c>
      <c r="E803" s="9" t="s">
        <v>7</v>
      </c>
    </row>
    <row r="804" ht="18.75" spans="1:5">
      <c r="A804" s="8" t="str">
        <f t="shared" ref="A804:A806" si="40">"022020016"</f>
        <v>022020016</v>
      </c>
      <c r="B804" s="8" t="str">
        <f>"2107042722"</f>
        <v>2107042722</v>
      </c>
      <c r="C804" s="9">
        <v>70.4</v>
      </c>
      <c r="D804" s="9">
        <v>1</v>
      </c>
      <c r="E804" s="9"/>
    </row>
    <row r="805" ht="18.75" spans="1:5">
      <c r="A805" s="8" t="str">
        <f t="shared" si="40"/>
        <v>022020016</v>
      </c>
      <c r="B805" s="8" t="str">
        <f>"2107042723"</f>
        <v>2107042723</v>
      </c>
      <c r="C805" s="9">
        <v>62.2</v>
      </c>
      <c r="D805" s="9">
        <v>2</v>
      </c>
      <c r="E805" s="9"/>
    </row>
    <row r="806" ht="18.75" spans="1:5">
      <c r="A806" s="8" t="str">
        <f t="shared" si="40"/>
        <v>022020016</v>
      </c>
      <c r="B806" s="8" t="str">
        <f>"2107042721"</f>
        <v>2107042721</v>
      </c>
      <c r="C806" s="9">
        <v>0</v>
      </c>
      <c r="D806" s="9">
        <v>3</v>
      </c>
      <c r="E806" s="9" t="s">
        <v>7</v>
      </c>
    </row>
    <row r="807" ht="18.75" spans="1:5">
      <c r="A807" s="8" t="str">
        <f t="shared" ref="A807:A811" si="41">"022020017"</f>
        <v>022020017</v>
      </c>
      <c r="B807" s="8" t="str">
        <f>"2107042728"</f>
        <v>2107042728</v>
      </c>
      <c r="C807" s="9">
        <v>73.6</v>
      </c>
      <c r="D807" s="9">
        <v>1</v>
      </c>
      <c r="E807" s="9"/>
    </row>
    <row r="808" ht="18.75" spans="1:5">
      <c r="A808" s="8" t="str">
        <f t="shared" si="41"/>
        <v>022020017</v>
      </c>
      <c r="B808" s="8" t="str">
        <f>"2107042725"</f>
        <v>2107042725</v>
      </c>
      <c r="C808" s="9">
        <v>62.5</v>
      </c>
      <c r="D808" s="9">
        <v>2</v>
      </c>
      <c r="E808" s="9"/>
    </row>
    <row r="809" ht="18.75" spans="1:5">
      <c r="A809" s="8" t="str">
        <f t="shared" si="41"/>
        <v>022020017</v>
      </c>
      <c r="B809" s="8" t="str">
        <f>"2107042724"</f>
        <v>2107042724</v>
      </c>
      <c r="C809" s="9">
        <v>61.5</v>
      </c>
      <c r="D809" s="9">
        <v>3</v>
      </c>
      <c r="E809" s="9"/>
    </row>
    <row r="810" ht="18.75" spans="1:5">
      <c r="A810" s="8" t="str">
        <f t="shared" si="41"/>
        <v>022020017</v>
      </c>
      <c r="B810" s="8" t="str">
        <f>"2107042726"</f>
        <v>2107042726</v>
      </c>
      <c r="C810" s="9">
        <v>60.2</v>
      </c>
      <c r="D810" s="9">
        <v>4</v>
      </c>
      <c r="E810" s="9"/>
    </row>
    <row r="811" ht="18.75" spans="1:5">
      <c r="A811" s="8" t="str">
        <f t="shared" si="41"/>
        <v>022020017</v>
      </c>
      <c r="B811" s="8" t="str">
        <f>"2107042727"</f>
        <v>2107042727</v>
      </c>
      <c r="C811" s="9">
        <v>0</v>
      </c>
      <c r="D811" s="9">
        <v>5</v>
      </c>
      <c r="E811" s="9" t="s">
        <v>7</v>
      </c>
    </row>
  </sheetData>
  <mergeCells count="1">
    <mergeCell ref="A2:E2"/>
  </mergeCells>
  <pageMargins left="1.02361111111111" right="0.700694444444445" top="0.472222222222222" bottom="0.751388888888889" header="0.298611111111111" footer="0.298611111111111"/>
  <pageSetup paperSize="9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dcterms:created xsi:type="dcterms:W3CDTF">2021-07-15T01:20:00Z</dcterms:created>
  <dcterms:modified xsi:type="dcterms:W3CDTF">2021-07-16T09:39:14Z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eadingLayout">
    <vt:bool>false</vt:bool>
  </property>
  <property fmtid="{D5CDD505-2E9C-101B-9397-08002B2CF9AE}" pid="4" name="ICV">
    <vt:lpwstr>4720BA088CF141889EA1263E023C8A09</vt:lpwstr>
  </property>
</Properties>
</file>